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7925" windowHeight="12330" activeTab="0"/>
  </bookViews>
  <sheets>
    <sheet name="Cover" sheetId="1" r:id="rId1"/>
    <sheet name="Computation" sheetId="2" r:id="rId2"/>
    <sheet name="Sheet2" sheetId="3" r:id="rId3"/>
    <sheet name="Sheet3" sheetId="4" r:id="rId4"/>
  </sheets>
  <definedNames/>
  <calcPr fullCalcOnLoad="1"/>
</workbook>
</file>

<file path=xl/sharedStrings.xml><?xml version="1.0" encoding="utf-8"?>
<sst xmlns="http://schemas.openxmlformats.org/spreadsheetml/2006/main" count="90" uniqueCount="87">
  <si>
    <r>
      <t>f</t>
    </r>
    <r>
      <rPr>
        <i/>
        <vertAlign val="subscript"/>
        <sz val="10"/>
        <rFont val="Times New Roman"/>
        <family val="1"/>
      </rPr>
      <t>c</t>
    </r>
    <r>
      <rPr>
        <sz val="10"/>
        <rFont val="Times New Roman"/>
        <family val="1"/>
      </rPr>
      <t>, subband center frequency, (GHz)</t>
    </r>
  </si>
  <si>
    <r>
      <t>c</t>
    </r>
    <r>
      <rPr>
        <sz val="10"/>
        <rFont val="Times New Roman"/>
        <family val="1"/>
      </rPr>
      <t>, speed of light (m/s)</t>
    </r>
  </si>
  <si>
    <r>
      <t>Receive side A</t>
    </r>
    <r>
      <rPr>
        <i/>
        <vertAlign val="subscript"/>
        <sz val="10"/>
        <rFont val="Times New Roman"/>
        <family val="1"/>
      </rPr>
      <t>eff</t>
    </r>
    <r>
      <rPr>
        <sz val="10"/>
        <rFont val="Times New Roman"/>
        <family val="1"/>
      </rPr>
      <t>, Antenna Capture Area, (dBm</t>
    </r>
    <r>
      <rPr>
        <vertAlign val="superscript"/>
        <sz val="10"/>
        <rFont val="Times New Roman"/>
        <family val="1"/>
      </rPr>
      <t>2</t>
    </r>
    <r>
      <rPr>
        <sz val="10"/>
        <rFont val="Times New Roman"/>
        <family val="1"/>
      </rPr>
      <t>)</t>
    </r>
  </si>
  <si>
    <t>Path loss exponent</t>
  </si>
  <si>
    <t>Difference between degrees K and Degrees C</t>
  </si>
  <si>
    <t>Assumption for system temp (degrees C)</t>
  </si>
  <si>
    <r>
      <t>T</t>
    </r>
    <r>
      <rPr>
        <sz val="10"/>
        <rFont val="Times New Roman"/>
        <family val="1"/>
      </rPr>
      <t>, temperature, (°K)</t>
    </r>
  </si>
  <si>
    <r>
      <t>K</t>
    </r>
    <r>
      <rPr>
        <sz val="10"/>
        <rFont val="Times New Roman"/>
        <family val="1"/>
      </rPr>
      <t>, Boltzmann's constant, (w s/°K)</t>
    </r>
  </si>
  <si>
    <t>Thermal noise floor (dBm/Hz)</t>
  </si>
  <si>
    <t>Receiver AWGN noise floor density (dBm/Hz)</t>
  </si>
  <si>
    <t>Numbers we get to pick:</t>
  </si>
  <si>
    <t>Instantaneous TX Power (dBm#) of one pulse (accounting for duty cycle)</t>
  </si>
  <si>
    <t>Constants we use:</t>
  </si>
  <si>
    <t>Instantaneous RX Power in each pulse (dBm)</t>
  </si>
  <si>
    <t xml:space="preserve"> Rx front end Noise Figure (dB)</t>
  </si>
  <si>
    <t>Computations independent of link distance</t>
  </si>
  <si>
    <t>Computations for each link distance</t>
  </si>
  <si>
    <t>Total path loss from source to target link distance (dB)</t>
  </si>
  <si>
    <t>Tx to Rx path loss @1m, (dB)</t>
  </si>
  <si>
    <t>Tx power backoff to account for non-flat spectrum (dB)</t>
  </si>
  <si>
    <t>Watts to mW ( Boltzmann is in Watts &amp; dBm is mW)</t>
  </si>
  <si>
    <t>Transmit side loss: Path loss at 1m in free space (dB)</t>
  </si>
  <si>
    <t>"FCC 10 dB down" Bandwidth  (MHz)</t>
  </si>
  <si>
    <t>Instantaneous Tx power increase allowed due to duty cycle (dB)</t>
  </si>
  <si>
    <t>3dB bandwidth of the Rx baseband filter (MHz)</t>
  </si>
  <si>
    <t>Rx bandwidth (needs to be Hz, not MHz)  converted to dB</t>
  </si>
  <si>
    <t>Add Rx bandwidth to "per Hz noise floor" get "nosie power in band" (dBm)</t>
  </si>
  <si>
    <t>Tx bandwidth (per MHz, the way the FCC does it)  converted to dB</t>
  </si>
  <si>
    <t>Tx spectrum width factor: get the edge from -3 dB to -10 dB</t>
  </si>
  <si>
    <t>Suppression of the LOS path below the average Rx path (dB)</t>
  </si>
  <si>
    <t>FCC (indoor &amp; handheld) allowed energy density (dBm/MHz)</t>
  </si>
  <si>
    <t>Thermal Noise at system temperature (watt seconds)</t>
  </si>
  <si>
    <t>RX Sensitivity Level for leading edge characterization (dBm)</t>
  </si>
  <si>
    <t xml:space="preserve"> Implementation Loss for Leading Edge Characterization (dB)</t>
  </si>
  <si>
    <t xml:space="preserve"> Implementation Loss for Acquisition (dB)</t>
  </si>
  <si>
    <t>Link Margin for Leading Edge Characterization (dB)</t>
  </si>
  <si>
    <t>Total time needed in the header (ms)</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</si>
  <si>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</si>
  <si>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</si>
  <si>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</si>
  <si>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</si>
  <si>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</si>
  <si>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</si>
  <si>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</si>
  <si>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</si>
  <si>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</si>
  <si>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</si>
  <si>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</si>
  <si>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</si>
  <si>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</si>
  <si>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</si>
  <si>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Header legnth for 802.15.4a</t>
  </si>
  <si>
    <t>Vern Brethour</t>
  </si>
  <si>
    <t>Voice: (256) 428-6331</t>
  </si>
  <si>
    <t>Time Domain Corp.</t>
  </si>
  <si>
    <t>7057 Old Madison Pike; Suite 250</t>
  </si>
  <si>
    <t>E-mail: vern.brethour@timedomain.com</t>
  </si>
  <si>
    <t>Fax: (256) 922-0387</t>
  </si>
  <si>
    <t>Huntsville, Alabama 35806; USA</t>
  </si>
  <si>
    <t>[802.15.4a]</t>
  </si>
  <si>
    <t>A spreadsheet to compute the legnth of header needed to support 802.15.4a acquisition and ranging.</t>
  </si>
  <si>
    <t>To assist the Ranging Edit Team of IEEE 802.15 Task Group 4a</t>
  </si>
  <si>
    <t>15.4a Header Legnth Computation</t>
  </si>
  <si>
    <t>Required Pulse/Noise (dB) to resolve leading edge @ 500 MHZ (dB)</t>
  </si>
  <si>
    <t>Required Pulse/Noise to acquire (dB)</t>
  </si>
  <si>
    <t>Average TX Power (if contimous) of one pulse (dBm)</t>
  </si>
  <si>
    <t>Average TX Power allowing for spectral peaking (dBm)</t>
  </si>
  <si>
    <t>[May 8, 2005]</t>
  </si>
  <si>
    <t>IEEE P802.15-05-0245-00-004a</t>
  </si>
  <si>
    <t>Time hop freedom (in chip times)</t>
  </si>
  <si>
    <t>Link Margin for Acquisition (dB)</t>
  </si>
  <si>
    <t>Extra path loss getting from 1 m to target link distance  (dBm)</t>
  </si>
  <si>
    <t>Number of doublings needed to make the link</t>
  </si>
  <si>
    <t>Round up the number of doublings</t>
  </si>
  <si>
    <t>Required integration count for acquisition</t>
  </si>
  <si>
    <t>Total integration time for acquisition (ms)</t>
  </si>
  <si>
    <t>Required integration count for LOS arrival characterization</t>
  </si>
  <si>
    <t>Total integration time for Leading Edge Characterization (ms)</t>
  </si>
  <si>
    <t>Chip time (ns)</t>
  </si>
  <si>
    <t>Chips per symbol</t>
  </si>
  <si>
    <t>Channel multipath tolerance (ns)</t>
  </si>
  <si>
    <t>Number of db gain for a doubling of integration</t>
  </si>
  <si>
    <t>Extra slop in the width of the Rx baseband low pass filter</t>
  </si>
  <si>
    <t>Target link distance (Meters)</t>
  </si>
  <si>
    <t>Symbol on time (ns)</t>
  </si>
  <si>
    <t>Symbol rep rate (ns)</t>
  </si>
  <si>
    <t>Duty cycle factor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</si>
</sst>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mmmm\ yyyy"/>
  </numFmts>
  <fonts count="13">
    <font>
      <sz val="10"/>
      <name val="Arial"/>
      <family val="0"/>
    </font>
    <font>
      <b/>
      <sz val="10"/>
      <name val="Arial"/>
      <family val="2"/>
    </font>
    <font>
      <i/>
      <vertAlign val="subscript"/>
      <sz val="10"/>
      <name val="Times New Roman"/>
      <family val="1"/>
    </font>
    <font>
      <sz val="10"/>
      <name val="Times New Roman"/>
      <family val="1"/>
    </font>
    <font>
      <vertAlign val="superscript"/>
      <sz val="10"/>
      <name val="Times New Roman"/>
      <family val="1"/>
    </font>
    <font>
      <sz val="8"/>
      <name val="Arial"/>
      <family val="0"/>
    </font>
    <font>
      <sz val="16"/>
      <name val="Arial"/>
      <family val="2"/>
    </font>
    <font>
      <b/>
      <sz val="2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5">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42"/>
        <bgColor indexed="64"/>
      </patternFill>
    </fill>
  </fills>
  <borders count="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Alignment="1">
      <alignment horizontal="right"/>
    </xf>
    <xf numFmtId="0" fontId="0" fillId="0" borderId="1" xfId="0" applyBorder="1" applyAlignment="1">
      <alignment/>
    </xf>
    <xf numFmtId="0" fontId="1" fillId="0" borderId="1" xfId="0" applyFont="1" applyBorder="1" applyAlignment="1">
      <alignment horizontal="center"/>
    </xf>
    <xf numFmtId="0" fontId="0" fillId="0" borderId="2" xfId="0" applyBorder="1" applyAlignment="1">
      <alignment/>
    </xf>
    <xf numFmtId="0" fontId="0" fillId="0" borderId="2" xfId="0" applyBorder="1" applyAlignment="1">
      <alignment horizontal="center"/>
    </xf>
    <xf numFmtId="0" fontId="6" fillId="0" borderId="0" xfId="0" applyFont="1" applyAlignment="1">
      <alignment horizontal="right"/>
    </xf>
    <xf numFmtId="0" fontId="0"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2" xfId="0" applyFill="1" applyBorder="1" applyAlignment="1">
      <alignment/>
    </xf>
    <xf numFmtId="9" fontId="0" fillId="0" borderId="2" xfId="19" applyBorder="1" applyAlignment="1">
      <alignment/>
    </xf>
    <xf numFmtId="0" fontId="1" fillId="2" borderId="2" xfId="0" applyFont="1" applyFill="1" applyBorder="1" applyAlignment="1">
      <alignment/>
    </xf>
    <xf numFmtId="0" fontId="0" fillId="0" borderId="0" xfId="0" applyAlignment="1">
      <alignment horizontal="left"/>
    </xf>
    <xf numFmtId="9" fontId="0" fillId="0" borderId="2" xfId="19" applyFill="1" applyBorder="1" applyAlignment="1">
      <alignment/>
    </xf>
    <xf numFmtId="0" fontId="0" fillId="3" borderId="0" xfId="0" applyFill="1" applyBorder="1" applyAlignment="1">
      <alignment/>
    </xf>
    <xf numFmtId="0" fontId="0" fillId="0" borderId="1" xfId="0" applyFont="1" applyBorder="1" applyAlignment="1">
      <alignment horizontal="right"/>
    </xf>
    <xf numFmtId="0" fontId="0" fillId="0" borderId="0" xfId="0" applyFont="1" applyFill="1" applyAlignment="1">
      <alignment horizontal="right"/>
    </xf>
    <xf numFmtId="0" fontId="1" fillId="4" borderId="0" xfId="0" applyFont="1" applyFill="1" applyAlignment="1">
      <alignment/>
    </xf>
    <xf numFmtId="165" fontId="8" fillId="0" borderId="0" xfId="0" applyNumberFormat="1" applyFont="1" applyAlignment="1" quotePrefix="1">
      <alignment horizontal="left"/>
    </xf>
    <xf numFmtId="0" fontId="9" fillId="0" borderId="0" xfId="0" applyFont="1" applyAlignment="1">
      <alignment/>
    </xf>
    <xf numFmtId="0" fontId="8" fillId="0" borderId="0" xfId="0" applyFont="1" applyAlignment="1">
      <alignment horizontal="right"/>
    </xf>
    <xf numFmtId="0" fontId="10" fillId="0" borderId="0" xfId="0" applyFont="1" applyAlignment="1">
      <alignment horizontal="center"/>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vertical="top" wrapText="1"/>
    </xf>
    <xf numFmtId="0" fontId="0" fillId="0" borderId="1" xfId="0" applyBorder="1" applyAlignment="1">
      <alignment vertical="top" wrapText="1"/>
    </xf>
    <xf numFmtId="0" fontId="11" fillId="0" borderId="0" xfId="0" applyFont="1" applyAlignment="1">
      <alignment horizontal="left"/>
    </xf>
    <xf numFmtId="0" fontId="11" fillId="0" borderId="4" xfId="0" applyFont="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wrapText="1"/>
    </xf>
    <xf numFmtId="0" fontId="11" fillId="0" borderId="1" xfId="0" applyFont="1" applyBorder="1" applyAlignment="1">
      <alignment vertical="top" wrapText="1"/>
    </xf>
    <xf numFmtId="0" fontId="12" fillId="0" borderId="0" xfId="0" applyFont="1" applyBorder="1" applyAlignment="1">
      <alignment vertical="top" wrapText="1"/>
    </xf>
    <xf numFmtId="0" fontId="10" fillId="0" borderId="4" xfId="0" applyFont="1" applyBorder="1" applyAlignment="1">
      <alignment vertical="top" wrapText="1"/>
    </xf>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showGridLines="0" tabSelected="1" workbookViewId="0" topLeftCell="A1">
      <selection activeCell="A1" sqref="A1"/>
    </sheetView>
  </sheetViews>
  <sheetFormatPr defaultColWidth="9.140625" defaultRowHeight="12.75"/>
  <cols>
    <col min="1" max="1" width="2.57421875" style="0" customWidth="1"/>
    <col min="2" max="2" width="16.140625" style="0" customWidth="1"/>
    <col min="3" max="3" width="33.28125" style="0" customWidth="1"/>
    <col min="4" max="4" width="66.7109375" style="0" customWidth="1"/>
    <col min="5" max="5" width="17.8515625" style="0" customWidth="1"/>
  </cols>
  <sheetData>
    <row r="1" spans="2:4" ht="26.25">
      <c r="B1" s="19">
        <v>38480</v>
      </c>
      <c r="C1" s="20"/>
      <c r="D1" s="21" t="s">
        <v>68</v>
      </c>
    </row>
    <row r="3" ht="18.75">
      <c r="C3" s="22" t="s">
        <v>37</v>
      </c>
    </row>
    <row r="4" ht="18.75">
      <c r="C4" s="22" t="s">
        <v>38</v>
      </c>
    </row>
    <row r="5" ht="18.75">
      <c r="B5" s="22"/>
    </row>
    <row r="6" spans="2:4" ht="15.75">
      <c r="B6" s="23" t="s">
        <v>39</v>
      </c>
      <c r="C6" s="29" t="s">
        <v>40</v>
      </c>
      <c r="D6" s="29"/>
    </row>
    <row r="7" spans="2:4" ht="18.75">
      <c r="B7" s="23" t="s">
        <v>41</v>
      </c>
      <c r="C7" s="34" t="s">
        <v>51</v>
      </c>
      <c r="D7" s="34"/>
    </row>
    <row r="8" spans="2:4" ht="20.25" customHeight="1">
      <c r="B8" s="23" t="s">
        <v>42</v>
      </c>
      <c r="C8" s="29" t="s">
        <v>67</v>
      </c>
      <c r="D8" s="29"/>
    </row>
    <row r="9" spans="2:4" ht="13.5" customHeight="1">
      <c r="B9" s="30" t="s">
        <v>43</v>
      </c>
      <c r="C9" s="25" t="s">
        <v>52</v>
      </c>
      <c r="D9" s="23" t="s">
        <v>53</v>
      </c>
    </row>
    <row r="10" spans="2:4" ht="15" customHeight="1">
      <c r="B10" s="31"/>
      <c r="C10" s="25" t="s">
        <v>54</v>
      </c>
      <c r="D10" s="25" t="s">
        <v>57</v>
      </c>
    </row>
    <row r="11" spans="2:4" ht="16.5" customHeight="1">
      <c r="B11" s="31"/>
      <c r="C11" s="25" t="s">
        <v>55</v>
      </c>
      <c r="D11" s="25" t="s">
        <v>56</v>
      </c>
    </row>
    <row r="12" spans="2:4" ht="18" customHeight="1">
      <c r="B12" s="32"/>
      <c r="C12" s="25" t="s">
        <v>58</v>
      </c>
      <c r="D12" s="27"/>
    </row>
    <row r="13" spans="2:4" ht="21" customHeight="1">
      <c r="B13" s="30" t="s">
        <v>44</v>
      </c>
      <c r="C13" s="30" t="s">
        <v>59</v>
      </c>
      <c r="D13" s="30"/>
    </row>
    <row r="14" spans="2:4" ht="15.75" hidden="1">
      <c r="B14" s="31"/>
      <c r="C14" s="33"/>
      <c r="D14" s="33"/>
    </row>
    <row r="15" spans="2:3" ht="15.75" hidden="1">
      <c r="B15" s="32"/>
      <c r="C15" s="28"/>
    </row>
    <row r="16" spans="2:4" ht="22.5" customHeight="1">
      <c r="B16" s="23" t="s">
        <v>45</v>
      </c>
      <c r="C16" s="29" t="s">
        <v>60</v>
      </c>
      <c r="D16" s="29"/>
    </row>
    <row r="17" spans="2:4" ht="21" customHeight="1">
      <c r="B17" s="23" t="s">
        <v>46</v>
      </c>
      <c r="C17" s="29" t="s">
        <v>61</v>
      </c>
      <c r="D17" s="29"/>
    </row>
    <row r="18" spans="2:4" ht="65.25" customHeight="1">
      <c r="B18" s="24" t="s">
        <v>47</v>
      </c>
      <c r="C18" s="29" t="s">
        <v>48</v>
      </c>
      <c r="D18" s="29"/>
    </row>
    <row r="19" spans="2:4" ht="37.5" customHeight="1">
      <c r="B19" s="26" t="s">
        <v>49</v>
      </c>
      <c r="C19" s="29" t="s">
        <v>50</v>
      </c>
      <c r="D19" s="29"/>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4"/>
  <sheetViews>
    <sheetView workbookViewId="0" topLeftCell="A1">
      <selection activeCell="E2" sqref="E2"/>
    </sheetView>
  </sheetViews>
  <sheetFormatPr defaultColWidth="9.140625" defaultRowHeight="12.75"/>
  <cols>
    <col min="1" max="1" width="57.00390625" style="0" customWidth="1"/>
    <col min="2" max="2" width="6.57421875" style="0" customWidth="1"/>
    <col min="3" max="3" width="1.7109375" style="0" customWidth="1"/>
    <col min="4" max="4" width="62.28125" style="0" customWidth="1"/>
    <col min="5" max="5" width="1.57421875" style="0" customWidth="1"/>
    <col min="6" max="6" width="10.28125" style="0" customWidth="1"/>
    <col min="7" max="8" width="10.140625" style="0" bestFit="1" customWidth="1"/>
  </cols>
  <sheetData>
    <row r="1" spans="1:6" ht="26.25">
      <c r="A1" s="37" t="s">
        <v>62</v>
      </c>
      <c r="B1" s="37"/>
      <c r="C1" s="37"/>
      <c r="D1" s="37"/>
      <c r="E1" s="37"/>
      <c r="F1" s="37"/>
    </row>
    <row r="2" spans="2:3" ht="6.75" customHeight="1">
      <c r="B2" s="4"/>
      <c r="C2" s="10"/>
    </row>
    <row r="3" spans="1:9" ht="20.25">
      <c r="A3" s="6" t="s">
        <v>10</v>
      </c>
      <c r="B3" s="5"/>
      <c r="C3" s="4"/>
      <c r="D3" s="35" t="s">
        <v>15</v>
      </c>
      <c r="E3" s="35"/>
      <c r="F3" s="35"/>
      <c r="G3" s="8"/>
      <c r="H3" s="8"/>
      <c r="I3" s="8"/>
    </row>
    <row r="4" spans="2:9" ht="6.75" customHeight="1">
      <c r="B4" s="4"/>
      <c r="C4" s="4"/>
      <c r="G4" s="8"/>
      <c r="H4" s="8"/>
      <c r="I4" s="8"/>
    </row>
    <row r="5" spans="1:9" ht="16.5">
      <c r="A5" s="1" t="s">
        <v>0</v>
      </c>
      <c r="B5" s="4">
        <v>3.96</v>
      </c>
      <c r="C5" s="4"/>
      <c r="D5" s="1" t="s">
        <v>2</v>
      </c>
      <c r="F5" s="9">
        <f>10*LOG(B27^2/(4*PI()*(B5*1000000000)^2))</f>
        <v>-33.403577264337954</v>
      </c>
      <c r="G5" s="8"/>
      <c r="H5" s="8"/>
      <c r="I5" s="8"/>
    </row>
    <row r="6" spans="1:9" ht="12.75">
      <c r="A6" s="1" t="s">
        <v>30</v>
      </c>
      <c r="B6" s="4">
        <v>-41.3</v>
      </c>
      <c r="C6" s="4"/>
      <c r="D6" s="1" t="s">
        <v>21</v>
      </c>
      <c r="F6" s="9">
        <f>10*LOG(1/(4*PI()))</f>
        <v>-10.992098640220963</v>
      </c>
      <c r="G6" s="8"/>
      <c r="H6" s="8"/>
      <c r="I6" s="8"/>
    </row>
    <row r="7" spans="1:9" ht="12.75">
      <c r="A7" s="1" t="s">
        <v>22</v>
      </c>
      <c r="B7" s="4">
        <v>510</v>
      </c>
      <c r="C7" s="4"/>
      <c r="D7" s="1" t="s">
        <v>18</v>
      </c>
      <c r="F7" s="9">
        <f>F5+F6</f>
        <v>-44.395675904558914</v>
      </c>
      <c r="G7" s="8"/>
      <c r="H7" s="8"/>
      <c r="I7" s="8"/>
    </row>
    <row r="8" spans="1:9" ht="12.75">
      <c r="A8" s="1" t="s">
        <v>28</v>
      </c>
      <c r="B8" s="11">
        <v>0.63</v>
      </c>
      <c r="C8" s="4"/>
      <c r="D8" s="1" t="s">
        <v>6</v>
      </c>
      <c r="F8" s="9">
        <f>B28+B11</f>
        <v>298.15</v>
      </c>
      <c r="G8" s="9"/>
      <c r="H8" s="9"/>
      <c r="I8" s="8"/>
    </row>
    <row r="9" spans="1:9" ht="12.75">
      <c r="A9" s="1" t="s">
        <v>82</v>
      </c>
      <c r="B9" s="14">
        <v>0.15</v>
      </c>
      <c r="C9" s="4"/>
      <c r="D9" s="1" t="s">
        <v>31</v>
      </c>
      <c r="F9" s="9">
        <f>B29*F8</f>
        <v>4.11640946575E-21</v>
      </c>
      <c r="G9" s="8"/>
      <c r="H9" s="8"/>
      <c r="I9" s="8"/>
    </row>
    <row r="10" spans="1:9" ht="12.75">
      <c r="A10" s="1" t="s">
        <v>3</v>
      </c>
      <c r="B10" s="12">
        <v>2.6</v>
      </c>
      <c r="C10" s="4"/>
      <c r="D10" s="1" t="s">
        <v>8</v>
      </c>
      <c r="F10" s="9">
        <f>10*LOG(F9*B30)</f>
        <v>-173.85481431802944</v>
      </c>
      <c r="G10" s="8"/>
      <c r="H10" s="8"/>
      <c r="I10" s="8"/>
    </row>
    <row r="11" spans="1:9" ht="12.75">
      <c r="A11" s="1" t="s">
        <v>5</v>
      </c>
      <c r="B11" s="4">
        <v>25</v>
      </c>
      <c r="C11" s="4"/>
      <c r="D11" s="1" t="s">
        <v>9</v>
      </c>
      <c r="F11" s="9">
        <f>F10+B13</f>
        <v>-166.85481431802944</v>
      </c>
      <c r="G11" s="8"/>
      <c r="H11" s="8"/>
      <c r="I11" s="8"/>
    </row>
    <row r="12" spans="1:9" ht="12.75">
      <c r="A12" s="1" t="s">
        <v>19</v>
      </c>
      <c r="B12" s="10">
        <v>1.5</v>
      </c>
      <c r="C12" s="4"/>
      <c r="D12" s="1" t="s">
        <v>24</v>
      </c>
      <c r="F12" s="8">
        <f>(B7*B8)*(1+B9)</f>
        <v>369.495</v>
      </c>
      <c r="G12" s="9"/>
      <c r="H12" s="9"/>
      <c r="I12" s="8"/>
    </row>
    <row r="13" spans="1:9" ht="12.75">
      <c r="A13" s="1" t="s">
        <v>14</v>
      </c>
      <c r="B13" s="4">
        <v>7</v>
      </c>
      <c r="C13" s="4"/>
      <c r="D13" s="1" t="s">
        <v>25</v>
      </c>
      <c r="F13" s="9">
        <f>(10*LOG(F12*1000000))</f>
        <v>85.6760856590513</v>
      </c>
      <c r="G13" s="9"/>
      <c r="H13" s="9"/>
      <c r="I13" s="8"/>
    </row>
    <row r="14" spans="1:9" ht="12.75">
      <c r="A14" s="1" t="s">
        <v>64</v>
      </c>
      <c r="B14" s="4">
        <v>9</v>
      </c>
      <c r="C14" s="4"/>
      <c r="D14" s="1" t="s">
        <v>26</v>
      </c>
      <c r="F14" s="9">
        <f>F11+F13</f>
        <v>-81.17872865897814</v>
      </c>
      <c r="G14" s="9"/>
      <c r="H14" s="9"/>
      <c r="I14" s="8"/>
    </row>
    <row r="15" spans="1:9" ht="12.75">
      <c r="A15" s="1" t="s">
        <v>34</v>
      </c>
      <c r="B15" s="4">
        <v>1</v>
      </c>
      <c r="C15" s="4"/>
      <c r="D15" s="1" t="s">
        <v>84</v>
      </c>
      <c r="F15" s="8">
        <f>B20*B19</f>
        <v>65</v>
      </c>
      <c r="G15" s="9"/>
      <c r="H15" s="9"/>
      <c r="I15" s="8"/>
    </row>
    <row r="16" spans="1:9" ht="12.75">
      <c r="A16" s="1" t="s">
        <v>63</v>
      </c>
      <c r="B16" s="4">
        <v>13</v>
      </c>
      <c r="C16" s="4"/>
      <c r="D16" s="1" t="s">
        <v>85</v>
      </c>
      <c r="F16" s="15">
        <f>2*(B22+F15)+(B21*B19)</f>
        <v>430</v>
      </c>
      <c r="G16" s="9"/>
      <c r="H16" s="9"/>
      <c r="I16" s="8"/>
    </row>
    <row r="17" spans="1:9" ht="12.75">
      <c r="A17" s="1" t="s">
        <v>29</v>
      </c>
      <c r="B17" s="4">
        <v>6</v>
      </c>
      <c r="C17" s="4"/>
      <c r="D17" s="1" t="s">
        <v>86</v>
      </c>
      <c r="F17" s="8">
        <f>2*($F15+$B22)/$F15</f>
        <v>6.615384615384615</v>
      </c>
      <c r="G17" s="8"/>
      <c r="H17" s="8"/>
      <c r="I17" s="8"/>
    </row>
    <row r="18" spans="1:9" ht="12.75">
      <c r="A18" s="1" t="s">
        <v>33</v>
      </c>
      <c r="B18" s="4">
        <v>3</v>
      </c>
      <c r="C18" s="4"/>
      <c r="D18" s="1" t="s">
        <v>27</v>
      </c>
      <c r="F18" s="8">
        <f>10*LOG(B7*B8)</f>
        <v>25.069107255515178</v>
      </c>
      <c r="G18" s="13"/>
      <c r="H18" s="9"/>
      <c r="I18" s="8"/>
    </row>
    <row r="19" spans="1:9" ht="12.75">
      <c r="A19" s="1" t="s">
        <v>78</v>
      </c>
      <c r="B19" s="4">
        <v>5</v>
      </c>
      <c r="C19" s="4"/>
      <c r="D19" s="1" t="s">
        <v>65</v>
      </c>
      <c r="F19" s="8">
        <f>B6+F18</f>
        <v>-16.23089274448482</v>
      </c>
      <c r="H19" s="9"/>
      <c r="I19" s="8"/>
    </row>
    <row r="20" spans="1:9" ht="12.75">
      <c r="A20" s="1" t="s">
        <v>79</v>
      </c>
      <c r="B20" s="4">
        <v>13</v>
      </c>
      <c r="C20" s="4"/>
      <c r="D20" s="1" t="s">
        <v>66</v>
      </c>
      <c r="F20">
        <f>F19-B12</f>
        <v>-17.73089274448482</v>
      </c>
      <c r="G20" s="9"/>
      <c r="H20" s="9"/>
      <c r="I20" s="8"/>
    </row>
    <row r="21" spans="1:9" ht="12.75">
      <c r="A21" s="1" t="s">
        <v>69</v>
      </c>
      <c r="B21" s="10">
        <v>0</v>
      </c>
      <c r="C21" s="4"/>
      <c r="D21" s="1" t="s">
        <v>23</v>
      </c>
      <c r="F21" s="9">
        <f>10*LOG(F17)</f>
        <v>8.20555098936731</v>
      </c>
      <c r="G21" s="8"/>
      <c r="H21" s="8"/>
      <c r="I21" s="8"/>
    </row>
    <row r="22" spans="1:9" ht="12.75">
      <c r="A22" s="1" t="s">
        <v>80</v>
      </c>
      <c r="B22" s="4">
        <v>150</v>
      </c>
      <c r="C22" s="4"/>
      <c r="D22" s="1" t="s">
        <v>11</v>
      </c>
      <c r="F22" s="9">
        <f>F20+F21</f>
        <v>-9.525341755117509</v>
      </c>
      <c r="G22" s="9"/>
      <c r="H22" s="9"/>
      <c r="I22" s="8"/>
    </row>
    <row r="23" spans="2:3" ht="6.75" customHeight="1">
      <c r="B23" s="4"/>
      <c r="C23" s="10"/>
    </row>
    <row r="24" spans="1:8" ht="20.25">
      <c r="A24" s="6" t="s">
        <v>12</v>
      </c>
      <c r="B24" s="4"/>
      <c r="C24" s="10"/>
      <c r="D24" s="35" t="s">
        <v>16</v>
      </c>
      <c r="E24" s="36"/>
      <c r="F24" s="36"/>
      <c r="G24" s="36"/>
      <c r="H24" s="36"/>
    </row>
    <row r="25" spans="1:3" ht="6.75" customHeight="1">
      <c r="A25" s="1"/>
      <c r="B25" s="4"/>
      <c r="C25" s="10"/>
    </row>
    <row r="26" spans="2:8" ht="12.75">
      <c r="B26" s="4"/>
      <c r="C26" s="10"/>
      <c r="D26" s="16" t="s">
        <v>83</v>
      </c>
      <c r="E26" s="2"/>
      <c r="F26" s="3">
        <v>20</v>
      </c>
      <c r="G26" s="3">
        <v>50</v>
      </c>
      <c r="H26" s="3">
        <v>100</v>
      </c>
    </row>
    <row r="27" spans="1:8" ht="12.75">
      <c r="A27" s="7" t="s">
        <v>1</v>
      </c>
      <c r="B27" s="4">
        <v>300000000</v>
      </c>
      <c r="C27" s="4"/>
      <c r="D27" s="1"/>
      <c r="E27" s="1"/>
      <c r="F27" s="1"/>
      <c r="G27" s="1"/>
      <c r="H27" s="1"/>
    </row>
    <row r="28" spans="1:8" ht="12.75">
      <c r="A28" s="7" t="s">
        <v>4</v>
      </c>
      <c r="B28" s="4">
        <v>273.15</v>
      </c>
      <c r="C28" s="4"/>
      <c r="D28" s="1" t="s">
        <v>71</v>
      </c>
      <c r="E28" s="1"/>
      <c r="F28" s="1">
        <f>$B$10*10*LOG10(F26)</f>
        <v>33.82677988726351</v>
      </c>
      <c r="G28" s="1">
        <f>$B$10*10*LOG10(G26)</f>
        <v>44.17322011273649</v>
      </c>
      <c r="H28" s="1">
        <f>$B$10*10*LOG10(H26)</f>
        <v>52</v>
      </c>
    </row>
    <row r="29" spans="1:8" ht="12.75">
      <c r="A29" s="1" t="s">
        <v>7</v>
      </c>
      <c r="B29" s="4">
        <v>1.3806505E-23</v>
      </c>
      <c r="C29" s="4"/>
      <c r="D29" s="1" t="s">
        <v>17</v>
      </c>
      <c r="E29" s="1"/>
      <c r="F29" s="1">
        <f>$F$7-F28</f>
        <v>-78.22245579182243</v>
      </c>
      <c r="G29" s="1">
        <f>$F$7-G28</f>
        <v>-88.5688960172954</v>
      </c>
      <c r="H29" s="1">
        <f>$F$7-H28</f>
        <v>-96.39567590455891</v>
      </c>
    </row>
    <row r="30" spans="1:8" ht="12.75">
      <c r="A30" s="1" t="s">
        <v>20</v>
      </c>
      <c r="B30" s="4">
        <v>1000</v>
      </c>
      <c r="C30" s="10"/>
      <c r="D30" s="1" t="s">
        <v>13</v>
      </c>
      <c r="E30" s="1"/>
      <c r="F30" s="1">
        <f>$F22+F29</f>
        <v>-87.74779754693994</v>
      </c>
      <c r="G30" s="1">
        <f>$F22+G29</f>
        <v>-98.09423777241291</v>
      </c>
      <c r="H30" s="1">
        <f>$F22+H29</f>
        <v>-105.92101765967642</v>
      </c>
    </row>
    <row r="31" spans="1:8" ht="12.75">
      <c r="A31" s="1" t="s">
        <v>81</v>
      </c>
      <c r="B31" s="4">
        <v>3</v>
      </c>
      <c r="C31" s="4"/>
      <c r="D31" s="1" t="s">
        <v>70</v>
      </c>
      <c r="E31" s="1"/>
      <c r="F31" s="1">
        <f>F30-$F14-$B$14-$B$15</f>
        <v>-16.56906888796179</v>
      </c>
      <c r="G31" s="1">
        <f>G30-$F14-$B$14-$B$15</f>
        <v>-26.915509113434766</v>
      </c>
      <c r="H31" s="1">
        <f>H30-$F14-$B$14-$B$15</f>
        <v>-34.74228900069828</v>
      </c>
    </row>
    <row r="32" spans="1:8" ht="12.75">
      <c r="A32" s="1"/>
      <c r="B32" s="4"/>
      <c r="C32" s="4"/>
      <c r="D32" s="1" t="s">
        <v>32</v>
      </c>
      <c r="F32" s="9">
        <f>F30-F31</f>
        <v>-71.17872865897814</v>
      </c>
      <c r="G32" s="9">
        <f>G30-G31</f>
        <v>-71.17872865897814</v>
      </c>
      <c r="H32" s="9">
        <f>H30-H31</f>
        <v>-71.17872865897814</v>
      </c>
    </row>
    <row r="33" spans="2:8" ht="12.75">
      <c r="B33" s="4"/>
      <c r="C33" s="4"/>
      <c r="D33" s="1" t="s">
        <v>72</v>
      </c>
      <c r="E33" s="1"/>
      <c r="F33" s="1">
        <f>(-1*F31)/$B$31</f>
        <v>5.52302296265393</v>
      </c>
      <c r="G33" s="1">
        <f>(-1*G31)/$B$31</f>
        <v>8.971836371144922</v>
      </c>
      <c r="H33" s="1">
        <f>(-1*H31)/$B$31</f>
        <v>11.580763000232759</v>
      </c>
    </row>
    <row r="34" spans="2:8" ht="12.75">
      <c r="B34" s="4"/>
      <c r="C34" s="4"/>
      <c r="D34" s="1" t="s">
        <v>73</v>
      </c>
      <c r="E34" s="1"/>
      <c r="F34" s="1">
        <f>ROUNDUP(F33,0)</f>
        <v>6</v>
      </c>
      <c r="G34" s="1">
        <f>ROUNDUP(G33,0)</f>
        <v>9</v>
      </c>
      <c r="H34" s="1">
        <f>ROUNDUP(H33,0)</f>
        <v>12</v>
      </c>
    </row>
    <row r="35" spans="2:8" ht="12.75">
      <c r="B35" s="4"/>
      <c r="C35" s="4"/>
      <c r="D35" s="1" t="s">
        <v>74</v>
      </c>
      <c r="E35" s="1"/>
      <c r="F35" s="1">
        <f>POWER(2,F34)</f>
        <v>64</v>
      </c>
      <c r="G35" s="1">
        <f>POWER(2,G34)</f>
        <v>512</v>
      </c>
      <c r="H35" s="1">
        <f>POWER(2,H34)</f>
        <v>4096</v>
      </c>
    </row>
    <row r="36" spans="2:8" ht="12.75">
      <c r="B36" s="4"/>
      <c r="C36" s="4"/>
      <c r="D36" s="1" t="s">
        <v>75</v>
      </c>
      <c r="E36" s="1"/>
      <c r="F36" s="17">
        <f>(F35*$F$16)/1000000</f>
        <v>0.02752</v>
      </c>
      <c r="G36" s="17">
        <f>(G35*$F$16)/1000000</f>
        <v>0.22016</v>
      </c>
      <c r="H36" s="17">
        <f>(H35*$F$16)/1000000</f>
        <v>1.76128</v>
      </c>
    </row>
    <row r="37" spans="2:8" ht="12.75">
      <c r="B37" s="4"/>
      <c r="C37" s="4"/>
      <c r="D37" s="1" t="s">
        <v>35</v>
      </c>
      <c r="E37" s="1"/>
      <c r="F37" s="1">
        <f>F30-$F14-$B$16-$B$17-$B$18</f>
        <v>-28.56906888796179</v>
      </c>
      <c r="G37" s="1">
        <f>G30-$F14-$B$16-$B$17-$B$18</f>
        <v>-38.915509113434766</v>
      </c>
      <c r="H37" s="1">
        <f>H30-$F14-$B$16-$B$17-$B$18</f>
        <v>-46.74228900069828</v>
      </c>
    </row>
    <row r="38" spans="2:8" ht="12.75">
      <c r="B38" s="4"/>
      <c r="C38" s="4"/>
      <c r="D38" s="1" t="s">
        <v>32</v>
      </c>
      <c r="F38" s="9">
        <f>F30-F37</f>
        <v>-59.178728658978144</v>
      </c>
      <c r="G38" s="9">
        <f>G30-G37</f>
        <v>-59.178728658978144</v>
      </c>
      <c r="H38" s="9">
        <f>H30-H37</f>
        <v>-59.178728658978144</v>
      </c>
    </row>
    <row r="39" spans="2:8" ht="12.75">
      <c r="B39" s="4"/>
      <c r="C39" s="4"/>
      <c r="D39" s="1" t="s">
        <v>72</v>
      </c>
      <c r="E39" s="1"/>
      <c r="F39" s="1">
        <f>(-1*F37)/$B$31</f>
        <v>9.523022962653931</v>
      </c>
      <c r="G39" s="1">
        <f>(-1*G37)/$B$31</f>
        <v>12.971836371144922</v>
      </c>
      <c r="H39" s="1">
        <f>(-1*H37)/$B$31</f>
        <v>15.580763000232759</v>
      </c>
    </row>
    <row r="40" spans="2:8" ht="12.75">
      <c r="B40" s="4"/>
      <c r="C40" s="4"/>
      <c r="D40" s="1" t="s">
        <v>73</v>
      </c>
      <c r="E40" s="1"/>
      <c r="F40" s="1">
        <f>ROUNDUP(F39,0)</f>
        <v>10</v>
      </c>
      <c r="G40" s="1">
        <f>ROUNDUP(G39,0)</f>
        <v>13</v>
      </c>
      <c r="H40" s="1">
        <f>ROUNDUP(H39,0)</f>
        <v>16</v>
      </c>
    </row>
    <row r="41" spans="2:8" ht="12.75">
      <c r="B41" s="4"/>
      <c r="C41" s="4"/>
      <c r="D41" s="1" t="s">
        <v>76</v>
      </c>
      <c r="E41" s="1"/>
      <c r="F41" s="1">
        <f>POWER(2,F40)</f>
        <v>1024</v>
      </c>
      <c r="G41" s="1">
        <f>POWER(2,G40)</f>
        <v>8192</v>
      </c>
      <c r="H41" s="1">
        <f>POWER(2,H40)</f>
        <v>65536</v>
      </c>
    </row>
    <row r="42" spans="2:8" ht="12.75">
      <c r="B42" s="4"/>
      <c r="C42" s="4"/>
      <c r="D42" s="1" t="s">
        <v>77</v>
      </c>
      <c r="E42" s="1"/>
      <c r="F42" s="17">
        <f>(F41*$F$16)/1000000</f>
        <v>0.44032</v>
      </c>
      <c r="G42" s="17">
        <f>(G41*$F$16)/1000000</f>
        <v>3.52256</v>
      </c>
      <c r="H42" s="17">
        <f>(H41*$F$16)/1000000</f>
        <v>28.18048</v>
      </c>
    </row>
    <row r="43" spans="2:8" ht="12.75">
      <c r="B43" s="4"/>
      <c r="C43" s="4"/>
      <c r="D43" s="1" t="s">
        <v>36</v>
      </c>
      <c r="F43" s="18">
        <f>F42+F36</f>
        <v>0.46784</v>
      </c>
      <c r="G43" s="18">
        <f>G42+G36</f>
        <v>3.74272</v>
      </c>
      <c r="H43" s="18">
        <f>H42+H36</f>
        <v>29.94176</v>
      </c>
    </row>
    <row r="44" ht="12.75">
      <c r="D44" s="1"/>
    </row>
  </sheetData>
  <mergeCells count="3">
    <mergeCell ref="D24:H24"/>
    <mergeCell ref="D3:F3"/>
    <mergeCell ref="A1:F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vbrethour</dc:creator>
  <cp:keywords/>
  <dc:description/>
  <cp:lastModifiedBy>vbrethour</cp:lastModifiedBy>
  <dcterms:created xsi:type="dcterms:W3CDTF">2005-04-22T18:00:46Z</dcterms:created>
  <dcterms:modified xsi:type="dcterms:W3CDTF">2005-05-09T02:10:19Z</dcterms:modified>
  <cp:category/>
  <cp:version/>
  <cp:contentType/>
  <cp:contentStatus/>
</cp:coreProperties>
</file>