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7680" firstSheet="4" activeTab="9"/>
  </bookViews>
  <sheets>
    <sheet name="Link model illustration" sheetId="1" r:id="rId1"/>
    <sheet name="Revision notes" sheetId="2" r:id="rId2"/>
    <sheet name="Colour code" sheetId="3" r:id="rId3"/>
    <sheet name="version 2.2" sheetId="4" r:id="rId4"/>
    <sheet name="PR-D1 &amp; PXR-D1" sheetId="5" r:id="rId5"/>
    <sheet name="PR-D2 &amp; PXR-D2" sheetId="6" r:id="rId6"/>
    <sheet name="PR-D3 &amp; PXR-D3" sheetId="7" r:id="rId7"/>
    <sheet name="PR-U1" sheetId="8" r:id="rId8"/>
    <sheet name="PR-U3" sheetId="9" r:id="rId9"/>
    <sheet name="PRX-U3" sheetId="10" r:id="rId10"/>
  </sheets>
  <externalReferences>
    <externalReference r:id="rId13"/>
  </externalReferences>
  <definedNames>
    <definedName name="Uc" localSheetId="4">'PR-D1 &amp; PXR-D1'!$B$13</definedName>
    <definedName name="Uc" localSheetId="5">'PR-D2 &amp; PXR-D2'!$B$13</definedName>
    <definedName name="Uc" localSheetId="6">'PR-D3 &amp; PXR-D3'!$B$13</definedName>
    <definedName name="Uc" localSheetId="7">'PR-U1'!$B$13</definedName>
    <definedName name="Uc" localSheetId="8">'PR-U3'!$B$13</definedName>
    <definedName name="Uc" localSheetId="9">'PRX-U3'!$B$13</definedName>
    <definedName name="Uc" localSheetId="1">#REF!</definedName>
    <definedName name="Uc" localSheetId="3">'version 2.2'!$B$13</definedName>
    <definedName name="Uc">#REF!</definedName>
    <definedName name="Uo" localSheetId="4">'PR-D1 &amp; PXR-D1'!$B$34</definedName>
    <definedName name="Uo" localSheetId="5">'PR-D2 &amp; PXR-D2'!$B$34</definedName>
    <definedName name="Uo" localSheetId="6">'PR-D3 &amp; PXR-D3'!$B$34</definedName>
    <definedName name="Uo" localSheetId="7">'PR-U1'!$B$34</definedName>
    <definedName name="Uo" localSheetId="8">'PR-U3'!$B$34</definedName>
    <definedName name="Uo" localSheetId="9">'PRX-U3'!$B$34</definedName>
    <definedName name="Uo" localSheetId="1">#REF!</definedName>
    <definedName name="Uo" localSheetId="3">'version 2.2'!$B$34</definedName>
    <definedName name="Uo">#REF!</definedName>
  </definedNames>
  <calcPr fullCalcOnLoad="1"/>
</workbook>
</file>

<file path=xl/sharedStrings.xml><?xml version="1.0" encoding="utf-8"?>
<sst xmlns="http://schemas.openxmlformats.org/spreadsheetml/2006/main" count="1099" uniqueCount="140">
  <si>
    <t>Transmitter parameters</t>
  </si>
  <si>
    <t>dBm</t>
  </si>
  <si>
    <t>Parameter name</t>
  </si>
  <si>
    <t>Value</t>
  </si>
  <si>
    <t>Unit</t>
  </si>
  <si>
    <t>-</t>
  </si>
  <si>
    <t>nm</t>
  </si>
  <si>
    <t>MBd</t>
  </si>
  <si>
    <t>km</t>
  </si>
  <si>
    <t>dB</t>
  </si>
  <si>
    <t>G652AB</t>
  </si>
  <si>
    <t>max</t>
  </si>
  <si>
    <t>min</t>
  </si>
  <si>
    <t>dB/km</t>
  </si>
  <si>
    <t>lambda^-4</t>
  </si>
  <si>
    <t>G652CD</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</si>
  <si>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</si>
  <si>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</si>
  <si>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</si>
  <si>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</si>
  <si>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</si>
  <si>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</si>
  <si>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</si>
  <si>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</si>
  <si>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</si>
  <si>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</si>
  <si>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</si>
  <si>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</si>
  <si>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</si>
  <si>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</si>
  <si>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</si>
  <si>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ITU_ERnom</t>
  </si>
  <si>
    <t>Tx_Chirp_Parameter_Max</t>
  </si>
  <si>
    <t>IEEE_Tx_OMA_Min</t>
  </si>
  <si>
    <t>Tx_Wavelength_Min</t>
  </si>
  <si>
    <t>Tx_Wavelength_Max</t>
  </si>
  <si>
    <t>Value min</t>
  </si>
  <si>
    <t>Value max</t>
  </si>
  <si>
    <t>Description</t>
  </si>
  <si>
    <t>Tx_Wavelength_Uc</t>
  </si>
  <si>
    <t>PSC_Split_count</t>
  </si>
  <si>
    <t xml:space="preserve">IEEE_Rx_Stressed_Sensitivity_OMA </t>
  </si>
  <si>
    <t>Rx_Overload</t>
  </si>
  <si>
    <t>Tx_Data_Rate</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</si>
  <si>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</si>
  <si>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</si>
  <si>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</si>
  <si>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</si>
  <si>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</si>
  <si>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</si>
  <si>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</si>
  <si>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</si>
  <si>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</si>
  <si>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</si>
  <si>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</si>
  <si>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</si>
  <si>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</si>
  <si>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</si>
  <si>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</si>
  <si>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</si>
  <si>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</si>
  <si>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</si>
  <si>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</si>
  <si>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SRS_Loss</t>
  </si>
  <si>
    <t>User input field (unlocked)</t>
  </si>
  <si>
    <t>Introduced value is OK</t>
  </si>
  <si>
    <t>Introduced / Calculated value is outside of expected range</t>
  </si>
  <si>
    <t>Locked fields, not accessible to a user</t>
  </si>
  <si>
    <t>Comments</t>
  </si>
  <si>
    <t>IEEE_Rx_Sen_OMA</t>
  </si>
  <si>
    <t>Version 2.0</t>
  </si>
  <si>
    <t>Version 2.1</t>
  </si>
  <si>
    <t>LINK</t>
  </si>
  <si>
    <t>Implement the new dispersion penalty calculation mechanism proposed in 3av_0705_saeki_1.pdf</t>
  </si>
  <si>
    <t>Less clutter – more user friendly interface</t>
  </si>
  <si>
    <t>Parameters divided into Tx, Rx and channel groups</t>
  </si>
  <si>
    <t>Aligns the model with the contents of motion #19 from July 2007 minutes</t>
  </si>
  <si>
    <t>Calculate the Channel Insertion Loss (ChIL) as a total of: splitter loss (calculated), fibre loss (ideal), connector loss and excess loss (user provided)</t>
  </si>
  <si>
    <t>Required Rx sensitivity is calculated based on Tx output power (min value) and the maximum ChIL figure</t>
  </si>
  <si>
    <t xml:space="preserve">Both IEEE and ITU Rx sensitivity figures are calculated, IEEE Stressed Rx Sensitivity is estimated </t>
  </si>
  <si>
    <t>Cells B16, B17 and B24 are based on drop down lists to allow only specific parameter values – prevents introduction of unexpected values by users</t>
  </si>
  <si>
    <t>Added range checking for most of the user defined and calculated parameters</t>
  </si>
  <si>
    <t>Added dispersion penalty testing (Dispersion_penalty &lt;= ITU_Optical_Path_Penalty)</t>
  </si>
  <si>
    <t>G652AB/CD fibre attenuation curves with min / max values</t>
  </si>
  <si>
    <t xml:space="preserve">Added min/max/average curves for PSC insertion loss </t>
  </si>
  <si>
    <t>Spreadsheet is locked but not password protected (Tools &gt; Protection &gt; Protect Sheet)</t>
  </si>
  <si>
    <t xml:space="preserve">added a legend for the field color code </t>
  </si>
  <si>
    <t xml:space="preserve">uniformization of the Tx_Chirp_Parameter_Max with the official definition in Agrawal’s “Fiber-Optic Communication Systems” </t>
  </si>
  <si>
    <t xml:space="preserve">correction in the Dispersion_Penalty formula (minus sign missing) </t>
  </si>
  <si>
    <t xml:space="preserve">removal of the circular reference in the Fibre_Attenuation_Value formula for G652AB and G652CD options in the Fibre_Attenuation_Curve parameter </t>
  </si>
  <si>
    <t xml:space="preserve">parameter Tx_Spectral_Width_Max was removed - it was not used in any calculations (carry-on from the previous spreadsheet version) </t>
  </si>
  <si>
    <t xml:space="preserve">added TDP parameter cell (user defined) </t>
  </si>
  <si>
    <t>updated the Channel Link Model Illustration (see tab Link model illustration)</t>
  </si>
  <si>
    <t>Align the model with motion #19 from July 2007 minutes: “For budget calculations, assume the following mapping function between ITU-T sensitivity and IEEE stressed sensitivity. Sensitivity(ITU)[OMA] + Optical_Path_Penalty(ITU) = Stressed_Sensitivity(IEEE)</t>
  </si>
  <si>
    <t>Version 2.2</t>
  </si>
  <si>
    <t>IEEE_Tx_OMA_Max</t>
  </si>
  <si>
    <t>mW</t>
  </si>
  <si>
    <r>
      <t xml:space="preserve">Added </t>
    </r>
    <r>
      <rPr>
        <b/>
        <sz val="10"/>
        <rFont val="Arial"/>
        <family val="2"/>
      </rPr>
      <t>IEEE_Tx_OMA_Min</t>
    </r>
    <r>
      <rPr>
        <sz val="10"/>
        <rFont val="Arial"/>
        <family val="0"/>
      </rPr>
      <t xml:space="preserve"> and </t>
    </r>
    <r>
      <rPr>
        <b/>
        <sz val="10"/>
        <rFont val="Arial"/>
        <family val="2"/>
      </rPr>
      <t>IEEE_Tx_OMA_Max</t>
    </r>
    <r>
      <rPr>
        <sz val="10"/>
        <rFont val="Arial"/>
        <family val="0"/>
      </rPr>
      <t xml:space="preserve"> parameters to faciliate the filling in tables in clause 60</t>
    </r>
  </si>
  <si>
    <t>TDP</t>
  </si>
  <si>
    <t>Corrected error in the conversion between dBm OMA and uW OMA - cells affected: B8, B10, B44, B47, B49</t>
  </si>
  <si>
    <t>Conversion formulas: dBm &gt; wM: 10^(dBm/10); mW &gt; dBm: 10log10(mW); OMA=2*Pmean*(ER-1)/(ER+1); ER=(2*Pmean+OMA)/(2*Pmean-OMA)</t>
  </si>
  <si>
    <t>Base wavelength for fibre attenuation estimation - only applicable to the lambda^-4 model.</t>
  </si>
  <si>
    <t>The length of the fibre channel between the OLT and the most distant ONU</t>
  </si>
  <si>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</si>
  <si>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</si>
  <si>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Minimum channel insertion loss (user defined) to prevent the overload of the receiver on the receiving side of the link.</t>
  </si>
  <si>
    <t>Maximum channel insertion loss (user defined), limited by the Tx power and Rx sensitivity</t>
  </si>
  <si>
    <t>The effective data rate at the PMD level after encoding, scrambling i.e. fed to the PMA interface and transmitted on the fibre channel</t>
  </si>
  <si>
    <t>Dispersion penalty, calculated for the worst case transmission wavelength in the allocated window (Tx_Wavelength_Min, Tx_Wavelength_Max), based on the dispersion penalty estimation model presented in 3av_0705_saeki_1.pdf</t>
  </si>
  <si>
    <t>The Rx overload value for the given link</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</si>
  <si>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</si>
  <si>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</si>
  <si>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</si>
  <si>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</si>
  <si>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</si>
  <si>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</si>
  <si>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Average Tx launch power (minimum) equal to the minimum OMA at the maximum ER</t>
  </si>
  <si>
    <t>Dispersion_Penalty &lt;= ITU_Optical_Path_Penalty</t>
  </si>
  <si>
    <t>Nominal Extinction Ratio used to convert average power values to OMA values - for a test procedure, see 802.3, clause 52.9.5; for relation between OMA, ER and average power, see 802.3, clause 58.7.6</t>
  </si>
  <si>
    <t>Average Tx launch power (maximum) equal to the maximum OMA at the nominal ER</t>
  </si>
  <si>
    <t>Maximum OMA Tx launch power</t>
  </si>
  <si>
    <t>Minimum OMA Tx launch power</t>
  </si>
  <si>
    <t>Transmitter wavelength (central wavelength), calculated based on Tx_Wavelength_Min and Tx_Wavelength_Max</t>
  </si>
  <si>
    <t>The maximum (worst case) value of Chirp parameter used in the calculation of the dispersion penalty. (Normal DML's are negative)</t>
  </si>
  <si>
    <t>Defines the type of the fibre attenuation curve which will be used for calculation of the fibre attenuation for the given operating wavelength. 3 types of curves are available i.e. lambda^-4,G652AB,G652CD</t>
  </si>
  <si>
    <t>Defines the variant of the fibre attenuation curve for G.652 SMF. Maximum and minimum attenuation curves are available only for G652AB and G652CD type of fibre.</t>
  </si>
  <si>
    <t>Calculated nominal attenuation of fibre in dB/km of ideal channel (no connectors, splices etc. i.e. the medium is considered to be continous)</t>
  </si>
  <si>
    <t>Calculated total attenuation of an ideal fibre channel (no connectors, splices etc. i.e. the medium is considered to be continous)</t>
  </si>
  <si>
    <t>The total loss of the PSC device with the particular number of ports (PSC_Split_count) for the given loss curve (PSC_Loss_Curve), accounting for the ideal and excess loss</t>
  </si>
  <si>
    <t>The penalty attributable to the optical path.  Given a fixed set of transmitter and receiver, the optical path penalty is equal to the link margin measured with pure attenuation less the link margin measured with the worst case optical path.</t>
  </si>
  <si>
    <t>Average Rx sensitivity in ITU formalism, calculated as the difference between the minimum, average Tx launch power (ITU_Tx_Ave_Min) and the total power budget (Channel_Loss_Max + ITU_Optical_Path_Penalty) @ BER 1e-3</t>
  </si>
  <si>
    <t>Average Rx sensitivity (ITU_Rx_Sensitivity_Ave) in OMA, for the given nominal ER (ITU_Ernom) @ BER 1e-3</t>
  </si>
  <si>
    <t>Stressed Rx sensitivity in average power form @ BER 1e-3</t>
  </si>
  <si>
    <t>OMA stressed Rx sensitivity in average power form @ BER 1e-3</t>
  </si>
  <si>
    <t>Ideal Rx sensitivity in IEEE formalism in OMA taking the TDP into account.</t>
  </si>
  <si>
    <t>Colour Code Key</t>
  </si>
  <si>
    <t>Added extended description of the model parameter definitions in the Comments column</t>
  </si>
  <si>
    <t>Added a new tab with the colour code for improved readibility.</t>
  </si>
  <si>
    <t>The additional loss resulting from the non-ideal fibre channel elements i.e. connectors, splices and as well as other sources of extra loss</t>
  </si>
  <si>
    <t>Transmitter and Dispersion Penalty (maximum) is equal to the link margin, measured with an ideal Tx and pure attenuation less the link margin measured with a worst case Tx and worst case optical path.</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</si>
</sst>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9">
    <font>
      <sz val="10"/>
      <name val="Arial"/>
      <family val="0"/>
    </font>
    <font>
      <sz val="8"/>
      <name val="Arial"/>
      <family val="0"/>
    </font>
    <font>
      <sz val="10"/>
      <name val="Courier New"/>
      <family val="3"/>
    </font>
    <font>
      <u val="single"/>
      <sz val="10"/>
      <color indexed="12"/>
      <name val="Arial"/>
      <family val="0"/>
    </font>
    <font>
      <u val="single"/>
      <sz val="10"/>
      <color indexed="36"/>
      <name val="Arial"/>
      <family val="0"/>
    </font>
    <font>
      <b/>
      <sz val="10"/>
      <name val="Courier New"/>
      <family val="3"/>
    </font>
    <font>
      <b/>
      <sz val="15"/>
      <name val="Arial"/>
      <family val="2"/>
    </font>
    <font>
      <b/>
      <sz val="10"/>
      <name val="Arial"/>
      <family val="2"/>
    </font>
    <font>
      <sz val="8"/>
      <name val="Tahoma"/>
      <family val="2"/>
    </font>
  </fonts>
  <fills count="8">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2" fillId="0" borderId="0" xfId="0" applyFont="1" applyBorder="1" applyAlignment="1" applyProtection="1">
      <alignment horizontal="center"/>
      <protection/>
    </xf>
    <xf numFmtId="2" fontId="2" fillId="0" borderId="0" xfId="0" applyNumberFormat="1" applyFont="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2" xfId="0" applyFont="1" applyBorder="1" applyAlignment="1" applyProtection="1">
      <alignment horizontal="left"/>
      <protection/>
    </xf>
    <xf numFmtId="0" fontId="2" fillId="0" borderId="3" xfId="0" applyFont="1" applyBorder="1" applyAlignment="1" applyProtection="1">
      <alignment horizontal="left"/>
      <protection/>
    </xf>
    <xf numFmtId="0" fontId="2" fillId="0" borderId="4" xfId="0" applyFont="1" applyBorder="1" applyAlignment="1" applyProtection="1">
      <alignment horizontal="center"/>
      <protection/>
    </xf>
    <xf numFmtId="0" fontId="2" fillId="0" borderId="5" xfId="0" applyFont="1" applyBorder="1" applyAlignment="1" applyProtection="1">
      <alignment horizontal="center"/>
      <protection/>
    </xf>
    <xf numFmtId="2" fontId="2" fillId="0" borderId="1" xfId="0" applyNumberFormat="1" applyFont="1" applyFill="1" applyBorder="1" applyAlignment="1" applyProtection="1">
      <alignment horizontal="center"/>
      <protection/>
    </xf>
    <xf numFmtId="0" fontId="2" fillId="2" borderId="6" xfId="0" applyFont="1" applyFill="1" applyBorder="1" applyAlignment="1" applyProtection="1">
      <alignment/>
      <protection/>
    </xf>
    <xf numFmtId="0" fontId="2" fillId="3" borderId="7" xfId="0" applyFont="1" applyFill="1" applyBorder="1" applyAlignment="1" applyProtection="1">
      <alignment/>
      <protection/>
    </xf>
    <xf numFmtId="0" fontId="2" fillId="0" borderId="6" xfId="0" applyFont="1" applyBorder="1" applyAlignment="1" applyProtection="1">
      <alignment/>
      <protection/>
    </xf>
    <xf numFmtId="0" fontId="2" fillId="4" borderId="6" xfId="0" applyFont="1" applyFill="1" applyBorder="1" applyAlignment="1" applyProtection="1">
      <alignment/>
      <protection/>
    </xf>
    <xf numFmtId="0" fontId="2" fillId="5" borderId="7" xfId="0" applyFont="1" applyFill="1" applyBorder="1" applyAlignment="1" applyProtection="1">
      <alignment horizontal="left"/>
      <protection/>
    </xf>
    <xf numFmtId="0" fontId="2" fillId="0" borderId="8" xfId="0" applyFont="1" applyBorder="1" applyAlignment="1" applyProtection="1">
      <alignment horizontal="center"/>
      <protection/>
    </xf>
    <xf numFmtId="0" fontId="2" fillId="0" borderId="9"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left" vertical="center" wrapText="1"/>
    </xf>
    <xf numFmtId="0" fontId="3" fillId="0" borderId="10" xfId="2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wrapText="1"/>
    </xf>
    <xf numFmtId="0" fontId="2" fillId="0" borderId="0" xfId="0" applyFont="1" applyBorder="1" applyAlignment="1" applyProtection="1">
      <alignment horizontal="left"/>
      <protection/>
    </xf>
    <xf numFmtId="49" fontId="2" fillId="4" borderId="0" xfId="0" applyNumberFormat="1" applyFont="1" applyFill="1" applyBorder="1" applyAlignment="1" applyProtection="1">
      <alignment horizontal="left" wrapText="1"/>
      <protection/>
    </xf>
    <xf numFmtId="49" fontId="2" fillId="4" borderId="1" xfId="0" applyNumberFormat="1" applyFont="1" applyFill="1" applyBorder="1" applyAlignment="1" applyProtection="1">
      <alignment horizontal="left" wrapText="1"/>
      <protection/>
    </xf>
    <xf numFmtId="49" fontId="2" fillId="4" borderId="8" xfId="0" applyNumberFormat="1" applyFont="1" applyFill="1" applyBorder="1" applyAlignment="1" applyProtection="1">
      <alignment horizontal="left" wrapText="1"/>
      <protection/>
    </xf>
    <xf numFmtId="0" fontId="2" fillId="5" borderId="2" xfId="0" applyFont="1" applyFill="1" applyBorder="1" applyAlignment="1" applyProtection="1">
      <alignment horizontal="left" vertical="center"/>
      <protection/>
    </xf>
    <xf numFmtId="0" fontId="2" fillId="0" borderId="2" xfId="0" applyFont="1" applyBorder="1" applyAlignment="1" applyProtection="1">
      <alignment horizontal="left" vertical="center"/>
      <protection/>
    </xf>
    <xf numFmtId="0" fontId="2" fillId="5" borderId="3" xfId="0" applyFont="1" applyFill="1" applyBorder="1" applyAlignment="1" applyProtection="1">
      <alignment horizontal="left" vertical="center"/>
      <protection/>
    </xf>
    <xf numFmtId="0" fontId="2" fillId="5" borderId="12" xfId="0" applyFont="1" applyFill="1" applyBorder="1" applyAlignment="1" applyProtection="1">
      <alignment horizontal="left" vertical="center"/>
      <protection/>
    </xf>
    <xf numFmtId="0" fontId="2" fillId="0" borderId="2" xfId="0" applyFont="1" applyFill="1" applyBorder="1" applyAlignment="1" applyProtection="1">
      <alignment horizontal="left" vertical="center"/>
      <protection/>
    </xf>
    <xf numFmtId="2" fontId="2" fillId="6"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2" fontId="2" fillId="2"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xf>
    <xf numFmtId="2" fontId="2" fillId="0" borderId="5" xfId="0" applyNumberFormat="1"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8" xfId="0" applyFont="1" applyBorder="1" applyAlignment="1" applyProtection="1">
      <alignment horizontal="center" vertical="center"/>
      <protection/>
    </xf>
    <xf numFmtId="2" fontId="2" fillId="2" borderId="8"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2" fontId="2" fillId="0" borderId="0" xfId="0" applyNumberFormat="1" applyFont="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3" borderId="0" xfId="0" applyFont="1" applyFill="1" applyBorder="1" applyAlignment="1" applyProtection="1">
      <alignment horizontal="center"/>
      <protection/>
    </xf>
    <xf numFmtId="2" fontId="2" fillId="6" borderId="8" xfId="0" applyNumberFormat="1" applyFont="1" applyFill="1" applyBorder="1" applyAlignment="1" applyProtection="1">
      <alignment horizontal="center" vertical="center"/>
      <protection locked="0"/>
    </xf>
    <xf numFmtId="2" fontId="2" fillId="0" borderId="8" xfId="0" applyNumberFormat="1" applyFont="1" applyBorder="1" applyAlignment="1" applyProtection="1">
      <alignment horizontal="center" vertical="center"/>
      <protection/>
    </xf>
    <xf numFmtId="2" fontId="2" fillId="0" borderId="9" xfId="0" applyNumberFormat="1" applyFont="1" applyBorder="1" applyAlignment="1" applyProtection="1">
      <alignment horizontal="center" vertical="center"/>
      <protection/>
    </xf>
    <xf numFmtId="0" fontId="2" fillId="0" borderId="12" xfId="0" applyFont="1" applyBorder="1" applyAlignment="1" applyProtection="1">
      <alignment horizontal="left"/>
      <protection/>
    </xf>
    <xf numFmtId="2" fontId="2" fillId="0" borderId="8" xfId="0" applyNumberFormat="1" applyFont="1" applyFill="1" applyBorder="1" applyAlignment="1" applyProtection="1">
      <alignment horizontal="center"/>
      <protection/>
    </xf>
    <xf numFmtId="0" fontId="2" fillId="0" borderId="9" xfId="0" applyFont="1" applyBorder="1" applyAlignment="1" applyProtection="1">
      <alignment horizontal="center" vertical="center"/>
      <protection/>
    </xf>
    <xf numFmtId="0" fontId="6" fillId="7" borderId="12"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2" fillId="0" borderId="3"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5" xfId="0" applyFont="1" applyBorder="1" applyAlignment="1" applyProtection="1">
      <alignment horizontal="left"/>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5" xfId="0" applyFont="1" applyBorder="1" applyAlignment="1" applyProtection="1">
      <alignment horizontal="center"/>
      <protection/>
    </xf>
    <xf numFmtId="0" fontId="2" fillId="7" borderId="13" xfId="0" applyFont="1" applyFill="1" applyBorder="1" applyAlignment="1" applyProtection="1">
      <alignment horizontal="center"/>
      <protection/>
    </xf>
    <xf numFmtId="0" fontId="2" fillId="7" borderId="14" xfId="0" applyFont="1" applyFill="1" applyBorder="1" applyAlignment="1" applyProtection="1">
      <alignment horizontal="center"/>
      <protection/>
    </xf>
    <xf numFmtId="0" fontId="2" fillId="7" borderId="15"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7" borderId="13" xfId="0" applyFont="1" applyFill="1" applyBorder="1" applyAlignment="1" applyProtection="1">
      <alignment horizontal="center"/>
      <protection locked="0"/>
    </xf>
    <xf numFmtId="0" fontId="2" fillId="7" borderId="14"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3/av/public/2007_09/3av_0707_minutes_approved.pdf" TargetMode="External" /><Relationship Id="rId2" Type="http://schemas.openxmlformats.org/officeDocument/2006/relationships/hyperlink" Target="http://www.ieee802.org/3/av/public/2007_05/3av_0705_saeki_1.pdf"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workbookViewId="0" topLeftCell="A1">
      <selection activeCell="I48" sqref="I48"/>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1"/>
  <dimension ref="A1:J62"/>
  <sheetViews>
    <sheetView tabSelected="1" zoomScale="70" zoomScaleNormal="70" workbookViewId="0" topLeftCell="A27">
      <selection activeCell="B31" sqref="B31"/>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6</v>
      </c>
      <c r="C4" s="48" t="s">
        <v>9</v>
      </c>
      <c r="D4" s="32" t="s">
        <v>118</v>
      </c>
      <c r="E4" s="56">
        <v>0</v>
      </c>
      <c r="F4" s="57">
        <v>9</v>
      </c>
      <c r="G4" s="1"/>
      <c r="H4" s="1" t="s">
        <v>12</v>
      </c>
      <c r="I4" s="1" t="s">
        <v>14</v>
      </c>
      <c r="J4" s="1" t="s">
        <v>12</v>
      </c>
    </row>
    <row r="5" spans="1:10" ht="13.5">
      <c r="A5" s="33" t="s">
        <v>56</v>
      </c>
      <c r="B5" s="40">
        <v>0.62</v>
      </c>
      <c r="C5" s="39" t="s">
        <v>1</v>
      </c>
      <c r="D5" s="30" t="s">
        <v>116</v>
      </c>
      <c r="E5" s="41">
        <v>-99</v>
      </c>
      <c r="F5" s="45">
        <v>99</v>
      </c>
      <c r="G5" s="1"/>
      <c r="H5" s="1" t="s">
        <v>20</v>
      </c>
      <c r="I5" s="1" t="s">
        <v>10</v>
      </c>
      <c r="J5" s="1" t="s">
        <v>11</v>
      </c>
    </row>
    <row r="6" spans="1:10" ht="13.5">
      <c r="A6" s="33" t="s">
        <v>57</v>
      </c>
      <c r="B6" s="40">
        <v>5.62</v>
      </c>
      <c r="C6" s="39" t="s">
        <v>1</v>
      </c>
      <c r="D6" s="30" t="s">
        <v>119</v>
      </c>
      <c r="E6" s="41">
        <v>-99</v>
      </c>
      <c r="F6" s="45">
        <v>99</v>
      </c>
      <c r="G6" s="1"/>
      <c r="H6" s="1" t="s">
        <v>11</v>
      </c>
      <c r="I6" s="1" t="s">
        <v>15</v>
      </c>
      <c r="J6" s="1"/>
    </row>
    <row r="7" spans="1:8" ht="13.5">
      <c r="A7" s="34" t="s">
        <v>33</v>
      </c>
      <c r="B7" s="41">
        <f>10*LOG((2*10^(B5/10)*(10^(B4/10)-1)/(10^(B4/10)+1)),10)</f>
        <v>1.4007962446347073</v>
      </c>
      <c r="C7" s="39" t="s">
        <v>1</v>
      </c>
      <c r="D7" s="30" t="s">
        <v>121</v>
      </c>
      <c r="E7" s="41"/>
      <c r="F7" s="45"/>
      <c r="G7" s="5"/>
      <c r="H7" s="6"/>
    </row>
    <row r="8" spans="1:8" ht="13.5">
      <c r="A8" s="34" t="s">
        <v>33</v>
      </c>
      <c r="B8" s="42">
        <f>10^(B7/10)</f>
        <v>1.3806373703581498</v>
      </c>
      <c r="C8" s="39" t="s">
        <v>96</v>
      </c>
      <c r="D8" s="30" t="s">
        <v>121</v>
      </c>
      <c r="E8" s="39"/>
      <c r="F8" s="46"/>
      <c r="G8" s="1"/>
      <c r="H8" s="6"/>
    </row>
    <row r="9" spans="1:8" ht="13.5">
      <c r="A9" s="34" t="s">
        <v>95</v>
      </c>
      <c r="B9" s="41">
        <f>10*LOG((2*10^(B6/10)*(10^(B4/10)-1)/(10^(B4/10)+1)),10)</f>
        <v>6.400796244634708</v>
      </c>
      <c r="C9" s="39" t="s">
        <v>1</v>
      </c>
      <c r="D9" s="30" t="s">
        <v>120</v>
      </c>
      <c r="E9" s="41"/>
      <c r="F9" s="45"/>
      <c r="G9" s="5"/>
      <c r="H9" s="6"/>
    </row>
    <row r="10" spans="1:8" ht="13.5">
      <c r="A10" s="34" t="s">
        <v>95</v>
      </c>
      <c r="B10" s="42">
        <f>10^(B9/10)</f>
        <v>4.365958713077195</v>
      </c>
      <c r="C10" s="39" t="s">
        <v>96</v>
      </c>
      <c r="D10" s="30" t="s">
        <v>120</v>
      </c>
      <c r="E10" s="39"/>
      <c r="F10" s="46"/>
      <c r="G10" s="1"/>
      <c r="H10" s="6"/>
    </row>
    <row r="11" spans="1:6" ht="13.5">
      <c r="A11" s="33" t="s">
        <v>34</v>
      </c>
      <c r="B11" s="38">
        <v>1260</v>
      </c>
      <c r="C11" s="39" t="s">
        <v>6</v>
      </c>
      <c r="D11" s="30" t="s">
        <v>61</v>
      </c>
      <c r="E11" s="41">
        <v>1200</v>
      </c>
      <c r="F11" s="45">
        <v>1600</v>
      </c>
    </row>
    <row r="12" spans="1:6" ht="13.5">
      <c r="A12" s="33" t="s">
        <v>35</v>
      </c>
      <c r="B12" s="38">
        <v>1360</v>
      </c>
      <c r="C12" s="39" t="s">
        <v>6</v>
      </c>
      <c r="D12" s="30" t="s">
        <v>62</v>
      </c>
      <c r="E12" s="41">
        <v>1200</v>
      </c>
      <c r="F12" s="45">
        <v>1600</v>
      </c>
    </row>
    <row r="13" spans="1:6" ht="13.5" customHeight="1">
      <c r="A13" s="34" t="s">
        <v>39</v>
      </c>
      <c r="B13" s="42">
        <f>(B12+B11)/2</f>
        <v>1310</v>
      </c>
      <c r="C13" s="39" t="s">
        <v>6</v>
      </c>
      <c r="D13" s="30" t="s">
        <v>122</v>
      </c>
      <c r="E13" s="41">
        <f>B11</f>
        <v>1260</v>
      </c>
      <c r="F13" s="45">
        <f>B12</f>
        <v>1360</v>
      </c>
    </row>
    <row r="14" spans="1:6" ht="13.5" customHeight="1">
      <c r="A14" s="33" t="s">
        <v>32</v>
      </c>
      <c r="B14" s="40">
        <v>-2</v>
      </c>
      <c r="C14" s="39" t="s">
        <v>5</v>
      </c>
      <c r="D14" s="30" t="s">
        <v>123</v>
      </c>
      <c r="E14" s="41"/>
      <c r="F14" s="45"/>
    </row>
    <row r="15" spans="1:6" ht="13.5" customHeight="1" thickBot="1">
      <c r="A15" s="35" t="s">
        <v>43</v>
      </c>
      <c r="B15" s="43">
        <v>1250</v>
      </c>
      <c r="C15" s="44" t="s">
        <v>7</v>
      </c>
      <c r="D15" s="31" t="s">
        <v>107</v>
      </c>
      <c r="E15" s="44">
        <v>1250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1310</v>
      </c>
      <c r="C21" s="39" t="s">
        <v>6</v>
      </c>
      <c r="D21" s="30" t="s">
        <v>19</v>
      </c>
      <c r="E21" s="39"/>
      <c r="F21" s="46"/>
    </row>
    <row r="22" spans="1:6" ht="27">
      <c r="A22" s="34" t="s">
        <v>50</v>
      </c>
      <c r="B22" s="41">
        <f>fibre_loss(B18,B19,B21,B20,Uc)</f>
        <v>0.3500740302223445</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7.00148060444689</v>
      </c>
      <c r="C24" s="39" t="s">
        <v>9</v>
      </c>
      <c r="D24" s="30" t="s">
        <v>127</v>
      </c>
      <c r="E24" s="39"/>
      <c r="F24" s="46"/>
    </row>
    <row r="25" spans="1:8" ht="13.5" customHeight="1">
      <c r="A25" s="33" t="s">
        <v>40</v>
      </c>
      <c r="B25" s="51">
        <v>32</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18.399282686755278</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2.5992367087978323</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15</v>
      </c>
      <c r="C31" s="39" t="s">
        <v>9</v>
      </c>
      <c r="D31" s="30" t="s">
        <v>105</v>
      </c>
      <c r="E31" s="39">
        <v>0</v>
      </c>
      <c r="F31" s="45">
        <f>B32</f>
        <v>29</v>
      </c>
    </row>
    <row r="32" spans="1:6" ht="13.5" customHeight="1">
      <c r="A32" s="33" t="s">
        <v>27</v>
      </c>
      <c r="B32" s="40">
        <v>29</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1324</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5.221476233335026</v>
      </c>
      <c r="C36" s="39" t="s">
        <v>18</v>
      </c>
      <c r="D36" s="30" t="s">
        <v>113</v>
      </c>
      <c r="E36" s="39"/>
      <c r="F36" s="46"/>
    </row>
    <row r="37" spans="1:6" ht="13.5">
      <c r="A37" s="34" t="s">
        <v>24</v>
      </c>
      <c r="B37" s="41">
        <f>0.25*B35*B11*(1-(B34/B11)^4)</f>
        <v>-6.421036842769563</v>
      </c>
      <c r="C37" s="39" t="s">
        <v>18</v>
      </c>
      <c r="D37" s="30" t="s">
        <v>114</v>
      </c>
      <c r="E37" s="39"/>
      <c r="F37" s="46"/>
    </row>
    <row r="38" spans="1:6" ht="27" customHeight="1">
      <c r="A38" s="34" t="s">
        <v>55</v>
      </c>
      <c r="B38" s="41">
        <f>5*LOG((1+8*(B14)*(-(B11^2/(2*PI()*3*10^5)*B37))*(B15/1000000)^2*B23)^2+(8*(-(B11^2/(2*PI()*3*10^5)*B37))*(B15/1000000)^2*B23)^2,10)</f>
        <v>-0.011755466496702399</v>
      </c>
      <c r="C38" s="39" t="s">
        <v>9</v>
      </c>
      <c r="D38" s="30" t="s">
        <v>108</v>
      </c>
      <c r="E38" s="39"/>
      <c r="F38" s="46"/>
    </row>
    <row r="39" spans="1:6" ht="27" customHeight="1" thickBot="1">
      <c r="A39" s="35" t="s">
        <v>98</v>
      </c>
      <c r="B39" s="43">
        <v>1.4</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-29.38</v>
      </c>
      <c r="C42" s="20" t="s">
        <v>1</v>
      </c>
      <c r="D42" s="32" t="s">
        <v>130</v>
      </c>
      <c r="E42" s="20"/>
      <c r="F42" s="21"/>
    </row>
    <row r="43" spans="1:6" ht="13.5" customHeight="1">
      <c r="A43" s="10" t="s">
        <v>59</v>
      </c>
      <c r="B43" s="5">
        <f>10*LOG((2*10^(B42/10)*(10^(B4/10)-1)/(10^(B4/10)+1)),10)</f>
        <v>-28.599203755365288</v>
      </c>
      <c r="C43" s="1" t="s">
        <v>1</v>
      </c>
      <c r="D43" s="30" t="s">
        <v>131</v>
      </c>
      <c r="E43" s="1"/>
      <c r="F43" s="13"/>
    </row>
    <row r="44" spans="1:6" ht="13.5" customHeight="1">
      <c r="A44" s="10" t="s">
        <v>59</v>
      </c>
      <c r="B44" s="5">
        <f>1000*10^(B43/10)</f>
        <v>1.3806373703581505</v>
      </c>
      <c r="C44" s="1" t="s">
        <v>45</v>
      </c>
      <c r="D44" s="30" t="s">
        <v>131</v>
      </c>
      <c r="E44" s="1"/>
      <c r="F44" s="13"/>
    </row>
    <row r="45" spans="1:6" ht="13.5">
      <c r="A45" s="10" t="s">
        <v>60</v>
      </c>
      <c r="B45" s="2">
        <f>B42+B30</f>
        <v>-28.38</v>
      </c>
      <c r="C45" s="1" t="s">
        <v>1</v>
      </c>
      <c r="D45" s="30" t="s">
        <v>132</v>
      </c>
      <c r="E45" s="1"/>
      <c r="F45" s="13"/>
    </row>
    <row r="46" spans="1:6" ht="13.5">
      <c r="A46" s="10" t="s">
        <v>41</v>
      </c>
      <c r="B46" s="2">
        <f>10*LOG((2*10^(B45/10)*(10^(B4/10)-1)/(10^(B4/10)+1)),10)</f>
        <v>-27.59920375536529</v>
      </c>
      <c r="C46" s="1" t="s">
        <v>1</v>
      </c>
      <c r="D46" s="30" t="s">
        <v>133</v>
      </c>
      <c r="E46" s="1"/>
      <c r="F46" s="13"/>
    </row>
    <row r="47" spans="1:6" ht="13.5">
      <c r="A47" s="10" t="s">
        <v>41</v>
      </c>
      <c r="B47" s="2">
        <f>1000*10^(B46/10)</f>
        <v>1.738119470016549</v>
      </c>
      <c r="C47" s="1" t="s">
        <v>45</v>
      </c>
      <c r="D47" s="30" t="s">
        <v>133</v>
      </c>
      <c r="E47" s="1"/>
      <c r="F47" s="13"/>
    </row>
    <row r="48" spans="1:6" ht="13.5">
      <c r="A48" s="10" t="s">
        <v>69</v>
      </c>
      <c r="B48" s="2">
        <f>B46-B39</f>
        <v>-28.99920375536529</v>
      </c>
      <c r="C48" s="1" t="s">
        <v>1</v>
      </c>
      <c r="D48" s="30" t="s">
        <v>134</v>
      </c>
      <c r="E48" s="1"/>
      <c r="F48" s="13"/>
    </row>
    <row r="49" spans="1:6" ht="13.5">
      <c r="A49" s="10" t="s">
        <v>69</v>
      </c>
      <c r="B49" s="2">
        <f>1000*10^(B48/10)</f>
        <v>1.2591562469864723</v>
      </c>
      <c r="C49" s="1" t="s">
        <v>45</v>
      </c>
      <c r="D49" s="30" t="s">
        <v>134</v>
      </c>
      <c r="E49" s="1"/>
      <c r="F49" s="13"/>
    </row>
    <row r="50" spans="1:6" ht="14.25" thickBot="1">
      <c r="A50" s="11" t="s">
        <v>42</v>
      </c>
      <c r="B50" s="14">
        <f>B6-B31</f>
        <v>-9.379999999999999</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2"/>
  <dimension ref="A1:B31"/>
  <sheetViews>
    <sheetView workbookViewId="0" topLeftCell="A4">
      <selection activeCell="A28" sqref="A28"/>
    </sheetView>
  </sheetViews>
  <sheetFormatPr defaultColWidth="9.140625" defaultRowHeight="12.75"/>
  <cols>
    <col min="1" max="1" width="90.28125" style="22" customWidth="1"/>
    <col min="2" max="2" width="9.140625" style="24" customWidth="1"/>
    <col min="3" max="16384" width="9.140625" style="23" customWidth="1"/>
  </cols>
  <sheetData>
    <row r="1" spans="1:2" ht="19.5">
      <c r="A1" s="61" t="s">
        <v>70</v>
      </c>
      <c r="B1" s="62"/>
    </row>
    <row r="2" spans="1:2" ht="38.25">
      <c r="A2" s="25" t="s">
        <v>93</v>
      </c>
      <c r="B2" s="26" t="s">
        <v>72</v>
      </c>
    </row>
    <row r="3" spans="1:2" ht="12.75">
      <c r="A3" s="25" t="s">
        <v>73</v>
      </c>
      <c r="B3" s="26" t="s">
        <v>72</v>
      </c>
    </row>
    <row r="4" spans="1:2" ht="12.75">
      <c r="A4" s="25" t="s">
        <v>74</v>
      </c>
      <c r="B4" s="26"/>
    </row>
    <row r="5" spans="1:2" ht="12.75">
      <c r="A5" s="25" t="s">
        <v>75</v>
      </c>
      <c r="B5" s="26"/>
    </row>
    <row r="6" spans="1:2" ht="12.75">
      <c r="A6" s="25" t="s">
        <v>76</v>
      </c>
      <c r="B6" s="27"/>
    </row>
    <row r="7" spans="1:2" ht="25.5">
      <c r="A7" s="25" t="s">
        <v>77</v>
      </c>
      <c r="B7" s="27"/>
    </row>
    <row r="8" spans="1:2" ht="12.75">
      <c r="A8" s="25" t="s">
        <v>78</v>
      </c>
      <c r="B8" s="27"/>
    </row>
    <row r="9" spans="1:2" ht="12.75">
      <c r="A9" s="25" t="s">
        <v>79</v>
      </c>
      <c r="B9" s="27"/>
    </row>
    <row r="10" spans="1:2" ht="25.5">
      <c r="A10" s="25" t="s">
        <v>80</v>
      </c>
      <c r="B10" s="27"/>
    </row>
    <row r="11" spans="1:2" ht="12.75">
      <c r="A11" s="25" t="s">
        <v>81</v>
      </c>
      <c r="B11" s="27"/>
    </row>
    <row r="12" spans="1:2" ht="12.75">
      <c r="A12" s="25" t="s">
        <v>82</v>
      </c>
      <c r="B12" s="27"/>
    </row>
    <row r="13" spans="1:2" ht="12.75">
      <c r="A13" s="25" t="s">
        <v>83</v>
      </c>
      <c r="B13" s="27"/>
    </row>
    <row r="14" spans="1:2" ht="12.75">
      <c r="A14" s="25" t="s">
        <v>84</v>
      </c>
      <c r="B14" s="27"/>
    </row>
    <row r="15" spans="1:2" ht="12.75">
      <c r="A15" s="25" t="s">
        <v>85</v>
      </c>
      <c r="B15" s="27"/>
    </row>
    <row r="16" ht="13.5" thickBot="1"/>
    <row r="17" spans="1:2" ht="19.5">
      <c r="A17" s="61" t="s">
        <v>71</v>
      </c>
      <c r="B17" s="62"/>
    </row>
    <row r="18" spans="1:2" ht="12.75">
      <c r="A18" s="25" t="s">
        <v>86</v>
      </c>
      <c r="B18" s="26" t="s">
        <v>72</v>
      </c>
    </row>
    <row r="19" spans="1:2" ht="25.5">
      <c r="A19" s="25" t="s">
        <v>87</v>
      </c>
      <c r="B19" s="27"/>
    </row>
    <row r="20" spans="1:2" ht="12.75">
      <c r="A20" s="25" t="s">
        <v>88</v>
      </c>
      <c r="B20" s="27"/>
    </row>
    <row r="21" spans="1:2" ht="25.5">
      <c r="A21" s="25" t="s">
        <v>89</v>
      </c>
      <c r="B21" s="26" t="s">
        <v>72</v>
      </c>
    </row>
    <row r="22" spans="1:2" ht="25.5">
      <c r="A22" s="25" t="s">
        <v>90</v>
      </c>
      <c r="B22" s="27"/>
    </row>
    <row r="23" spans="1:2" ht="12.75">
      <c r="A23" s="25" t="s">
        <v>91</v>
      </c>
      <c r="B23" s="26" t="s">
        <v>72</v>
      </c>
    </row>
    <row r="24" spans="1:2" ht="12.75">
      <c r="A24" s="25" t="s">
        <v>92</v>
      </c>
      <c r="B24" s="26" t="s">
        <v>72</v>
      </c>
    </row>
    <row r="25" ht="13.5" thickBot="1"/>
    <row r="26" spans="1:2" ht="19.5">
      <c r="A26" s="61" t="s">
        <v>94</v>
      </c>
      <c r="B26" s="62"/>
    </row>
    <row r="27" spans="1:2" ht="15.75" customHeight="1">
      <c r="A27" s="25" t="s">
        <v>97</v>
      </c>
      <c r="B27" s="26" t="s">
        <v>72</v>
      </c>
    </row>
    <row r="28" spans="1:2" ht="12.75" customHeight="1">
      <c r="A28" s="22" t="s">
        <v>99</v>
      </c>
      <c r="B28" s="28"/>
    </row>
    <row r="29" spans="1:2" ht="25.5">
      <c r="A29" s="25" t="s">
        <v>100</v>
      </c>
      <c r="B29" s="27"/>
    </row>
    <row r="30" spans="1:2" ht="12.75">
      <c r="A30" s="25" t="s">
        <v>136</v>
      </c>
      <c r="B30" s="25"/>
    </row>
    <row r="31" spans="1:2" ht="12.75">
      <c r="A31" s="25" t="s">
        <v>137</v>
      </c>
      <c r="B31" s="25"/>
    </row>
  </sheetData>
  <sheetProtection sheet="1" objects="1" scenarios="1"/>
  <mergeCells count="3">
    <mergeCell ref="A1:B1"/>
    <mergeCell ref="A17:B17"/>
    <mergeCell ref="A26:B26"/>
  </mergeCells>
  <hyperlinks>
    <hyperlink ref="B2" r:id="rId1" display="LINK"/>
    <hyperlink ref="B3" r:id="rId2" display="LINK"/>
    <hyperlink ref="B24" location="'Link model illustration'!A1" display="LINK"/>
    <hyperlink ref="B23" location="'version 2.2'!B39" display="LINK"/>
    <hyperlink ref="B21" location="'version 2.2'!B17" display="LINK"/>
    <hyperlink ref="B18" location="'version 2.2'!K17" display="LINK"/>
    <hyperlink ref="B27" location="'version 2.2'!B7" display="LINK"/>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I6"/>
  <sheetViews>
    <sheetView workbookViewId="0" topLeftCell="A1">
      <selection activeCell="E43" sqref="E43"/>
    </sheetView>
  </sheetViews>
  <sheetFormatPr defaultColWidth="9.140625" defaultRowHeight="12.75"/>
  <sheetData>
    <row r="1" spans="1:9" ht="14.25" thickBot="1">
      <c r="A1" s="69" t="s">
        <v>135</v>
      </c>
      <c r="B1" s="70"/>
      <c r="C1" s="70"/>
      <c r="D1" s="70"/>
      <c r="E1" s="70"/>
      <c r="F1" s="70"/>
      <c r="G1" s="70"/>
      <c r="H1" s="70"/>
      <c r="I1" s="71"/>
    </row>
    <row r="2" spans="1:9" ht="14.25" thickBot="1">
      <c r="A2" s="19"/>
      <c r="B2" s="66" t="s">
        <v>64</v>
      </c>
      <c r="C2" s="67"/>
      <c r="D2" s="67"/>
      <c r="E2" s="67"/>
      <c r="F2" s="67"/>
      <c r="G2" s="67"/>
      <c r="H2" s="67"/>
      <c r="I2" s="68"/>
    </row>
    <row r="3" spans="1:9" ht="14.25" thickBot="1">
      <c r="A3" s="15"/>
      <c r="B3" s="66" t="s">
        <v>65</v>
      </c>
      <c r="C3" s="67"/>
      <c r="D3" s="67"/>
      <c r="E3" s="67"/>
      <c r="F3" s="67"/>
      <c r="G3" s="67"/>
      <c r="H3" s="67"/>
      <c r="I3" s="68"/>
    </row>
    <row r="4" spans="1:9" ht="14.25" thickBot="1">
      <c r="A4" s="16"/>
      <c r="B4" s="66" t="s">
        <v>66</v>
      </c>
      <c r="C4" s="67"/>
      <c r="D4" s="67"/>
      <c r="E4" s="67"/>
      <c r="F4" s="67"/>
      <c r="G4" s="67"/>
      <c r="H4" s="67"/>
      <c r="I4" s="68"/>
    </row>
    <row r="5" spans="1:9" ht="14.25" thickBot="1">
      <c r="A5" s="17"/>
      <c r="B5" s="66" t="s">
        <v>67</v>
      </c>
      <c r="C5" s="67"/>
      <c r="D5" s="67"/>
      <c r="E5" s="67"/>
      <c r="F5" s="67"/>
      <c r="G5" s="67"/>
      <c r="H5" s="67"/>
      <c r="I5" s="68"/>
    </row>
    <row r="6" spans="1:9" ht="14.25" thickBot="1">
      <c r="A6" s="18"/>
      <c r="B6" s="63" t="s">
        <v>68</v>
      </c>
      <c r="C6" s="64"/>
      <c r="D6" s="64"/>
      <c r="E6" s="64"/>
      <c r="F6" s="64"/>
      <c r="G6" s="64"/>
      <c r="H6" s="64"/>
      <c r="I6" s="65"/>
    </row>
  </sheetData>
  <sheetProtection sheet="1" objects="1" scenarios="1"/>
  <mergeCells count="6">
    <mergeCell ref="B6:I6"/>
    <mergeCell ref="B2:I2"/>
    <mergeCell ref="A1:I1"/>
    <mergeCell ref="B4:I4"/>
    <mergeCell ref="B3:I3"/>
    <mergeCell ref="B5: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J62"/>
  <sheetViews>
    <sheetView zoomScale="70" zoomScaleNormal="70" workbookViewId="0" topLeftCell="A1">
      <selection activeCell="B39" sqref="B39"/>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9</v>
      </c>
      <c r="C4" s="48" t="s">
        <v>9</v>
      </c>
      <c r="D4" s="32" t="s">
        <v>118</v>
      </c>
      <c r="E4" s="56">
        <v>0</v>
      </c>
      <c r="F4" s="57">
        <v>9</v>
      </c>
      <c r="G4" s="1"/>
      <c r="H4" s="1" t="s">
        <v>12</v>
      </c>
      <c r="I4" s="1" t="s">
        <v>14</v>
      </c>
      <c r="J4" s="1" t="s">
        <v>12</v>
      </c>
    </row>
    <row r="5" spans="1:10" ht="13.5">
      <c r="A5" s="33" t="s">
        <v>56</v>
      </c>
      <c r="B5" s="40">
        <v>-3</v>
      </c>
      <c r="C5" s="39" t="s">
        <v>1</v>
      </c>
      <c r="D5" s="30" t="s">
        <v>116</v>
      </c>
      <c r="E5" s="41">
        <v>-99</v>
      </c>
      <c r="F5" s="45">
        <v>99</v>
      </c>
      <c r="G5" s="1"/>
      <c r="H5" s="1" t="s">
        <v>20</v>
      </c>
      <c r="I5" s="1" t="s">
        <v>10</v>
      </c>
      <c r="J5" s="1" t="s">
        <v>11</v>
      </c>
    </row>
    <row r="6" spans="1:10" ht="13.5">
      <c r="A6" s="33" t="s">
        <v>57</v>
      </c>
      <c r="B6" s="40">
        <v>-1</v>
      </c>
      <c r="C6" s="39" t="s">
        <v>1</v>
      </c>
      <c r="D6" s="30" t="s">
        <v>119</v>
      </c>
      <c r="E6" s="41">
        <v>-99</v>
      </c>
      <c r="F6" s="45">
        <v>99</v>
      </c>
      <c r="G6" s="1"/>
      <c r="H6" s="1" t="s">
        <v>11</v>
      </c>
      <c r="I6" s="1" t="s">
        <v>15</v>
      </c>
      <c r="J6" s="1"/>
    </row>
    <row r="7" spans="1:8" ht="13.5">
      <c r="A7" s="34" t="s">
        <v>33</v>
      </c>
      <c r="B7" s="41">
        <f>10*LOG((2*10^(B5/10)*(10^(B4/10)-1)/(10^(B4/10)+1)),10)</f>
        <v>-1.0890212024392878</v>
      </c>
      <c r="C7" s="39" t="s">
        <v>1</v>
      </c>
      <c r="D7" s="30" t="s">
        <v>121</v>
      </c>
      <c r="E7" s="41"/>
      <c r="F7" s="45"/>
      <c r="G7" s="5"/>
      <c r="H7" s="6"/>
    </row>
    <row r="8" spans="1:8" ht="13.5">
      <c r="A8" s="34" t="s">
        <v>33</v>
      </c>
      <c r="B8" s="42">
        <f>10^(B7/10)</f>
        <v>0.7782119219305511</v>
      </c>
      <c r="C8" s="39" t="s">
        <v>96</v>
      </c>
      <c r="D8" s="30" t="s">
        <v>121</v>
      </c>
      <c r="E8" s="39"/>
      <c r="F8" s="46"/>
      <c r="G8" s="1"/>
      <c r="H8" s="6"/>
    </row>
    <row r="9" spans="1:8" ht="13.5">
      <c r="A9" s="34" t="s">
        <v>95</v>
      </c>
      <c r="B9" s="41">
        <f>10*LOG((2*10^(B6/10)*(10^(B4/10)-1)/(10^(B4/10)+1)),10)</f>
        <v>0.9109787975607121</v>
      </c>
      <c r="C9" s="39" t="s">
        <v>1</v>
      </c>
      <c r="D9" s="30" t="s">
        <v>120</v>
      </c>
      <c r="E9" s="41"/>
      <c r="F9" s="45"/>
      <c r="G9" s="5"/>
      <c r="H9" s="6"/>
    </row>
    <row r="10" spans="1:8" ht="13.5">
      <c r="A10" s="34" t="s">
        <v>95</v>
      </c>
      <c r="B10" s="42">
        <f>10^(B9/10)</f>
        <v>1.2333827773598098</v>
      </c>
      <c r="C10" s="39" t="s">
        <v>96</v>
      </c>
      <c r="D10" s="30" t="s">
        <v>120</v>
      </c>
      <c r="E10" s="39"/>
      <c r="F10" s="46"/>
      <c r="G10" s="1"/>
      <c r="H10" s="6"/>
    </row>
    <row r="11" spans="1:6" ht="13.5">
      <c r="A11" s="33" t="s">
        <v>34</v>
      </c>
      <c r="B11" s="38">
        <v>1580</v>
      </c>
      <c r="C11" s="39" t="s">
        <v>6</v>
      </c>
      <c r="D11" s="30" t="s">
        <v>61</v>
      </c>
      <c r="E11" s="41">
        <v>1200</v>
      </c>
      <c r="F11" s="45">
        <v>1600</v>
      </c>
    </row>
    <row r="12" spans="1:6" ht="13.5">
      <c r="A12" s="33" t="s">
        <v>35</v>
      </c>
      <c r="B12" s="38">
        <v>1600</v>
      </c>
      <c r="C12" s="39" t="s">
        <v>6</v>
      </c>
      <c r="D12" s="30" t="s">
        <v>62</v>
      </c>
      <c r="E12" s="41">
        <v>1200</v>
      </c>
      <c r="F12" s="45">
        <v>1600</v>
      </c>
    </row>
    <row r="13" spans="1:6" ht="13.5" customHeight="1">
      <c r="A13" s="34" t="s">
        <v>39</v>
      </c>
      <c r="B13" s="42">
        <f>(B12+B11)/2</f>
        <v>1590</v>
      </c>
      <c r="C13" s="39" t="s">
        <v>6</v>
      </c>
      <c r="D13" s="30" t="s">
        <v>122</v>
      </c>
      <c r="E13" s="41">
        <f>B11</f>
        <v>1580</v>
      </c>
      <c r="F13" s="45">
        <f>B12</f>
        <v>1600</v>
      </c>
    </row>
    <row r="14" spans="1:6" ht="13.5" customHeight="1">
      <c r="A14" s="33" t="s">
        <v>32</v>
      </c>
      <c r="B14" s="40">
        <v>0</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1550</v>
      </c>
      <c r="C21" s="39" t="s">
        <v>6</v>
      </c>
      <c r="D21" s="30" t="s">
        <v>19</v>
      </c>
      <c r="E21" s="39"/>
      <c r="F21" s="46"/>
    </row>
    <row r="22" spans="1:6" ht="27">
      <c r="A22" s="34" t="s">
        <v>50</v>
      </c>
      <c r="B22" s="41">
        <f>fibre_loss(B18,B19,B21,B20,Uc)</f>
        <v>0.34412724530601435</v>
      </c>
      <c r="C22" s="39" t="s">
        <v>13</v>
      </c>
      <c r="D22" s="30" t="s">
        <v>126</v>
      </c>
      <c r="E22" s="39"/>
      <c r="F22" s="46"/>
    </row>
    <row r="23" spans="1:8" ht="13.5">
      <c r="A23" s="33" t="s">
        <v>30</v>
      </c>
      <c r="B23" s="52">
        <v>10</v>
      </c>
      <c r="C23" s="39" t="s">
        <v>8</v>
      </c>
      <c r="D23" s="30" t="s">
        <v>102</v>
      </c>
      <c r="E23" s="39">
        <v>0.5</v>
      </c>
      <c r="F23" s="46">
        <v>20</v>
      </c>
      <c r="G23" s="1"/>
      <c r="H23" s="1"/>
    </row>
    <row r="24" spans="1:6" ht="13.5" customHeight="1">
      <c r="A24" s="34" t="s">
        <v>51</v>
      </c>
      <c r="B24" s="41">
        <f>B22*B23</f>
        <v>3.4412724530601437</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0.6293013975356327</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8</v>
      </c>
      <c r="C31" s="39" t="s">
        <v>9</v>
      </c>
      <c r="D31" s="30" t="s">
        <v>105</v>
      </c>
      <c r="E31" s="39">
        <v>0</v>
      </c>
      <c r="F31" s="45">
        <f>B32</f>
        <v>20</v>
      </c>
    </row>
    <row r="32" spans="1:6" ht="13.5" customHeight="1">
      <c r="A32" s="33" t="s">
        <v>27</v>
      </c>
      <c r="B32" s="40">
        <v>20</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1300</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20.988006591796875</v>
      </c>
      <c r="C36" s="39" t="s">
        <v>18</v>
      </c>
      <c r="D36" s="30" t="s">
        <v>113</v>
      </c>
      <c r="E36" s="39"/>
      <c r="F36" s="46"/>
    </row>
    <row r="37" spans="1:6" ht="13.5">
      <c r="A37" s="34" t="s">
        <v>24</v>
      </c>
      <c r="B37" s="41">
        <f>0.25*B35*B11*(1-(B34/B11)^4)</f>
        <v>19.899535412005942</v>
      </c>
      <c r="C37" s="39" t="s">
        <v>18</v>
      </c>
      <c r="D37" s="30" t="s">
        <v>114</v>
      </c>
      <c r="E37" s="39"/>
      <c r="F37" s="46"/>
    </row>
    <row r="38" spans="1:6" ht="27" customHeight="1">
      <c r="A38" s="34" t="s">
        <v>55</v>
      </c>
      <c r="B38" s="41">
        <f>5*LOG((1+8*(B14)*(-(B11^2/(2*PI()*3*10^5)*B37))*(B15/1000000)^2*B23)^2+(8*(-(B11^2/(2*PI()*3*10^5)*B37))*(B15/1000000)^2*B23)^2,10)</f>
        <v>0.1065141147548494</v>
      </c>
      <c r="C38" s="39" t="s">
        <v>9</v>
      </c>
      <c r="D38" s="30" t="s">
        <v>108</v>
      </c>
      <c r="E38" s="39"/>
      <c r="F38" s="46"/>
    </row>
    <row r="39" spans="1:6" ht="27" customHeight="1" thickBot="1">
      <c r="A39" s="35" t="s">
        <v>98</v>
      </c>
      <c r="B39" s="43">
        <v>1</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-24</v>
      </c>
      <c r="C42" s="20" t="s">
        <v>1</v>
      </c>
      <c r="D42" s="32" t="s">
        <v>130</v>
      </c>
      <c r="E42" s="20"/>
      <c r="F42" s="21"/>
    </row>
    <row r="43" spans="1:6" ht="13.5" customHeight="1">
      <c r="A43" s="10" t="s">
        <v>59</v>
      </c>
      <c r="B43" s="5">
        <f>10*LOG((2*10^(B42/10)*(10^(B4/10)-1)/(10^(B4/10)+1)),10)</f>
        <v>-22.089021202439287</v>
      </c>
      <c r="C43" s="1" t="s">
        <v>1</v>
      </c>
      <c r="D43" s="30" t="s">
        <v>131</v>
      </c>
      <c r="E43" s="1"/>
      <c r="F43" s="13"/>
    </row>
    <row r="44" spans="1:6" ht="13.5" customHeight="1">
      <c r="A44" s="10" t="s">
        <v>59</v>
      </c>
      <c r="B44" s="5">
        <f>1000*10^(B43/10)</f>
        <v>6.181557021884848</v>
      </c>
      <c r="C44" s="1" t="s">
        <v>45</v>
      </c>
      <c r="D44" s="30" t="s">
        <v>131</v>
      </c>
      <c r="E44" s="1"/>
      <c r="F44" s="13"/>
    </row>
    <row r="45" spans="1:6" ht="13.5">
      <c r="A45" s="10" t="s">
        <v>60</v>
      </c>
      <c r="B45" s="2">
        <f>B42+B30</f>
        <v>-23</v>
      </c>
      <c r="C45" s="1" t="s">
        <v>1</v>
      </c>
      <c r="D45" s="30" t="s">
        <v>132</v>
      </c>
      <c r="E45" s="1"/>
      <c r="F45" s="13"/>
    </row>
    <row r="46" spans="1:6" ht="13.5">
      <c r="A46" s="10" t="s">
        <v>41</v>
      </c>
      <c r="B46" s="2">
        <f>10*LOG((2*10^(B45/10)*(10^(B4/10)-1)/(10^(B4/10)+1)),10)</f>
        <v>-21.089021202439287</v>
      </c>
      <c r="C46" s="1" t="s">
        <v>1</v>
      </c>
      <c r="D46" s="30" t="s">
        <v>133</v>
      </c>
      <c r="E46" s="1"/>
      <c r="F46" s="13"/>
    </row>
    <row r="47" spans="1:6" ht="13.5">
      <c r="A47" s="10" t="s">
        <v>41</v>
      </c>
      <c r="B47" s="2">
        <f>1000*10^(B46/10)</f>
        <v>7.782119219305507</v>
      </c>
      <c r="C47" s="1" t="s">
        <v>45</v>
      </c>
      <c r="D47" s="30" t="s">
        <v>133</v>
      </c>
      <c r="E47" s="1"/>
      <c r="F47" s="13"/>
    </row>
    <row r="48" spans="1:6" ht="13.5">
      <c r="A48" s="10" t="s">
        <v>69</v>
      </c>
      <c r="B48" s="2">
        <f>B46-B39</f>
        <v>-22.089021202439287</v>
      </c>
      <c r="C48" s="1" t="s">
        <v>1</v>
      </c>
      <c r="D48" s="30" t="s">
        <v>134</v>
      </c>
      <c r="E48" s="1"/>
      <c r="F48" s="13"/>
    </row>
    <row r="49" spans="1:6" ht="13.5">
      <c r="A49" s="10" t="s">
        <v>69</v>
      </c>
      <c r="B49" s="2">
        <f>1000*10^(B48/10)</f>
        <v>6.181557021884848</v>
      </c>
      <c r="C49" s="1" t="s">
        <v>45</v>
      </c>
      <c r="D49" s="30" t="s">
        <v>134</v>
      </c>
      <c r="E49" s="1"/>
      <c r="F49" s="13"/>
    </row>
    <row r="50" spans="1:6" ht="14.25" thickBot="1">
      <c r="A50" s="11" t="s">
        <v>42</v>
      </c>
      <c r="B50" s="14">
        <f>B6-B31</f>
        <v>-9</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sheetPr codeName="Sheet5"/>
  <dimension ref="A1:J62"/>
  <sheetViews>
    <sheetView zoomScale="70" zoomScaleNormal="70" workbookViewId="0" topLeftCell="A20">
      <selection activeCell="A17" sqref="A17:F17"/>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9</v>
      </c>
      <c r="C4" s="48" t="s">
        <v>9</v>
      </c>
      <c r="D4" s="32" t="s">
        <v>118</v>
      </c>
      <c r="E4" s="56">
        <v>0</v>
      </c>
      <c r="F4" s="57">
        <v>9</v>
      </c>
      <c r="G4" s="1"/>
      <c r="H4" s="1" t="s">
        <v>12</v>
      </c>
      <c r="I4" s="1" t="s">
        <v>14</v>
      </c>
      <c r="J4" s="1" t="s">
        <v>12</v>
      </c>
    </row>
    <row r="5" spans="1:10" ht="13.5">
      <c r="A5" s="33" t="s">
        <v>56</v>
      </c>
      <c r="B5" s="40">
        <v>1</v>
      </c>
      <c r="C5" s="39" t="s">
        <v>1</v>
      </c>
      <c r="D5" s="30" t="s">
        <v>116</v>
      </c>
      <c r="E5" s="41">
        <v>-99</v>
      </c>
      <c r="F5" s="45">
        <v>99</v>
      </c>
      <c r="G5" s="1"/>
      <c r="H5" s="1" t="s">
        <v>20</v>
      </c>
      <c r="I5" s="1" t="s">
        <v>10</v>
      </c>
      <c r="J5" s="1" t="s">
        <v>11</v>
      </c>
    </row>
    <row r="6" spans="1:10" ht="13.5">
      <c r="A6" s="33" t="s">
        <v>57</v>
      </c>
      <c r="B6" s="40">
        <v>4</v>
      </c>
      <c r="C6" s="39" t="s">
        <v>1</v>
      </c>
      <c r="D6" s="30" t="s">
        <v>119</v>
      </c>
      <c r="E6" s="41">
        <v>-99</v>
      </c>
      <c r="F6" s="45">
        <v>99</v>
      </c>
      <c r="G6" s="1"/>
      <c r="H6" s="1" t="s">
        <v>11</v>
      </c>
      <c r="I6" s="1" t="s">
        <v>15</v>
      </c>
      <c r="J6" s="1"/>
    </row>
    <row r="7" spans="1:8" ht="13.5">
      <c r="A7" s="34" t="s">
        <v>33</v>
      </c>
      <c r="B7" s="41">
        <f>10*LOG((2*10^(B5/10)*(10^(B4/10)-1)/(10^(B4/10)+1)),10)</f>
        <v>2.9109787975607126</v>
      </c>
      <c r="C7" s="39" t="s">
        <v>1</v>
      </c>
      <c r="D7" s="30" t="s">
        <v>121</v>
      </c>
      <c r="E7" s="41"/>
      <c r="F7" s="45"/>
      <c r="G7" s="5"/>
      <c r="H7" s="6"/>
    </row>
    <row r="8" spans="1:8" ht="13.5">
      <c r="A8" s="34" t="s">
        <v>33</v>
      </c>
      <c r="B8" s="42">
        <f>10^(B7/10)</f>
        <v>1.9547799675363442</v>
      </c>
      <c r="C8" s="39" t="s">
        <v>96</v>
      </c>
      <c r="D8" s="30" t="s">
        <v>121</v>
      </c>
      <c r="E8" s="39"/>
      <c r="F8" s="46"/>
      <c r="G8" s="1"/>
      <c r="H8" s="6"/>
    </row>
    <row r="9" spans="1:8" ht="13.5">
      <c r="A9" s="34" t="s">
        <v>95</v>
      </c>
      <c r="B9" s="41">
        <f>10*LOG((2*10^(B6/10)*(10^(B4/10)-1)/(10^(B4/10)+1)),10)</f>
        <v>5.910978797560713</v>
      </c>
      <c r="C9" s="39" t="s">
        <v>1</v>
      </c>
      <c r="D9" s="30" t="s">
        <v>120</v>
      </c>
      <c r="E9" s="41"/>
      <c r="F9" s="45"/>
      <c r="G9" s="5"/>
      <c r="H9" s="6"/>
    </row>
    <row r="10" spans="1:8" ht="13.5">
      <c r="A10" s="34" t="s">
        <v>95</v>
      </c>
      <c r="B10" s="42">
        <f>10^(B9/10)</f>
        <v>3.900298803281358</v>
      </c>
      <c r="C10" s="39" t="s">
        <v>96</v>
      </c>
      <c r="D10" s="30" t="s">
        <v>120</v>
      </c>
      <c r="E10" s="39"/>
      <c r="F10" s="46"/>
      <c r="G10" s="1"/>
      <c r="H10" s="6"/>
    </row>
    <row r="11" spans="1:6" ht="13.5">
      <c r="A11" s="33" t="s">
        <v>34</v>
      </c>
      <c r="B11" s="38">
        <v>1580</v>
      </c>
      <c r="C11" s="39" t="s">
        <v>6</v>
      </c>
      <c r="D11" s="30" t="s">
        <v>61</v>
      </c>
      <c r="E11" s="41">
        <v>1200</v>
      </c>
      <c r="F11" s="45">
        <v>1600</v>
      </c>
    </row>
    <row r="12" spans="1:6" ht="13.5">
      <c r="A12" s="33" t="s">
        <v>35</v>
      </c>
      <c r="B12" s="38">
        <v>1600</v>
      </c>
      <c r="C12" s="39" t="s">
        <v>6</v>
      </c>
      <c r="D12" s="30" t="s">
        <v>62</v>
      </c>
      <c r="E12" s="41">
        <v>1200</v>
      </c>
      <c r="F12" s="45">
        <v>1600</v>
      </c>
    </row>
    <row r="13" spans="1:6" ht="13.5" customHeight="1">
      <c r="A13" s="34" t="s">
        <v>39</v>
      </c>
      <c r="B13" s="42">
        <f>(B12+B11)/2</f>
        <v>1590</v>
      </c>
      <c r="C13" s="39" t="s">
        <v>6</v>
      </c>
      <c r="D13" s="30" t="s">
        <v>122</v>
      </c>
      <c r="E13" s="41">
        <f>B11</f>
        <v>1580</v>
      </c>
      <c r="F13" s="45">
        <f>B12</f>
        <v>1600</v>
      </c>
    </row>
    <row r="14" spans="1:6" ht="13.5" customHeight="1">
      <c r="A14" s="33" t="s">
        <v>32</v>
      </c>
      <c r="B14" s="40">
        <v>0</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1550</v>
      </c>
      <c r="C21" s="39" t="s">
        <v>6</v>
      </c>
      <c r="D21" s="30" t="s">
        <v>19</v>
      </c>
      <c r="E21" s="39"/>
      <c r="F21" s="46"/>
    </row>
    <row r="22" spans="1:6" ht="27">
      <c r="A22" s="34" t="s">
        <v>50</v>
      </c>
      <c r="B22" s="41">
        <f>fibre_loss(B18,B19,B21,B20,Uc)</f>
        <v>0.34412724530601435</v>
      </c>
      <c r="C22" s="39" t="s">
        <v>13</v>
      </c>
      <c r="D22" s="30" t="s">
        <v>126</v>
      </c>
      <c r="E22" s="39"/>
      <c r="F22" s="46"/>
    </row>
    <row r="23" spans="1:8" ht="13.5">
      <c r="A23" s="33" t="s">
        <v>30</v>
      </c>
      <c r="B23" s="52">
        <v>10</v>
      </c>
      <c r="C23" s="39" t="s">
        <v>8</v>
      </c>
      <c r="D23" s="30" t="s">
        <v>102</v>
      </c>
      <c r="E23" s="39">
        <v>0.5</v>
      </c>
      <c r="F23" s="46">
        <v>20</v>
      </c>
      <c r="G23" s="1"/>
      <c r="H23" s="1"/>
    </row>
    <row r="24" spans="1:6" ht="13.5" customHeight="1">
      <c r="A24" s="34" t="s">
        <v>51</v>
      </c>
      <c r="B24" s="41">
        <f>B22*B23</f>
        <v>3.4412724530601437</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0.6293013975356327</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5</v>
      </c>
      <c r="C31" s="39" t="s">
        <v>9</v>
      </c>
      <c r="D31" s="30" t="s">
        <v>105</v>
      </c>
      <c r="E31" s="39">
        <v>0</v>
      </c>
      <c r="F31" s="45">
        <f>B32</f>
        <v>20</v>
      </c>
    </row>
    <row r="32" spans="1:6" ht="13.5" customHeight="1">
      <c r="A32" s="33" t="s">
        <v>27</v>
      </c>
      <c r="B32" s="40">
        <v>20</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1300</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20.988006591796875</v>
      </c>
      <c r="C36" s="39" t="s">
        <v>18</v>
      </c>
      <c r="D36" s="30" t="s">
        <v>113</v>
      </c>
      <c r="E36" s="39"/>
      <c r="F36" s="46"/>
    </row>
    <row r="37" spans="1:6" ht="13.5">
      <c r="A37" s="34" t="s">
        <v>24</v>
      </c>
      <c r="B37" s="41">
        <f>0.25*B35*B11*(1-(B34/B11)^4)</f>
        <v>19.899535412005942</v>
      </c>
      <c r="C37" s="39" t="s">
        <v>18</v>
      </c>
      <c r="D37" s="30" t="s">
        <v>114</v>
      </c>
      <c r="E37" s="39"/>
      <c r="F37" s="46"/>
    </row>
    <row r="38" spans="1:6" ht="27" customHeight="1">
      <c r="A38" s="34" t="s">
        <v>55</v>
      </c>
      <c r="B38" s="41">
        <f>5*LOG((1+8*(B14)*(-(B11^2/(2*PI()*3*10^5)*B37))*(B15/1000000)^2*B23)^2+(8*(-(B11^2/(2*PI()*3*10^5)*B37))*(B15/1000000)^2*B23)^2,10)</f>
        <v>0.1065141147548494</v>
      </c>
      <c r="C38" s="39" t="s">
        <v>9</v>
      </c>
      <c r="D38" s="30" t="s">
        <v>108</v>
      </c>
      <c r="E38" s="39"/>
      <c r="F38" s="46"/>
    </row>
    <row r="39" spans="1:6" ht="27" customHeight="1" thickBot="1">
      <c r="A39" s="35" t="s">
        <v>98</v>
      </c>
      <c r="B39" s="43">
        <v>1.5</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-20</v>
      </c>
      <c r="C42" s="20" t="s">
        <v>1</v>
      </c>
      <c r="D42" s="32" t="s">
        <v>130</v>
      </c>
      <c r="E42" s="20"/>
      <c r="F42" s="21"/>
    </row>
    <row r="43" spans="1:6" ht="13.5" customHeight="1">
      <c r="A43" s="10" t="s">
        <v>59</v>
      </c>
      <c r="B43" s="5">
        <f>10*LOG((2*10^(B42/10)*(10^(B4/10)-1)/(10^(B4/10)+1)),10)</f>
        <v>-18.089021202439287</v>
      </c>
      <c r="C43" s="1" t="s">
        <v>1</v>
      </c>
      <c r="D43" s="30" t="s">
        <v>131</v>
      </c>
      <c r="E43" s="1"/>
      <c r="F43" s="13"/>
    </row>
    <row r="44" spans="1:6" ht="13.5" customHeight="1">
      <c r="A44" s="10" t="s">
        <v>59</v>
      </c>
      <c r="B44" s="5">
        <f>1000*10^(B43/10)</f>
        <v>15.527369208875312</v>
      </c>
      <c r="C44" s="1" t="s">
        <v>45</v>
      </c>
      <c r="D44" s="30" t="s">
        <v>131</v>
      </c>
      <c r="E44" s="1"/>
      <c r="F44" s="13"/>
    </row>
    <row r="45" spans="1:6" ht="13.5">
      <c r="A45" s="10" t="s">
        <v>60</v>
      </c>
      <c r="B45" s="2">
        <f>B42+B30</f>
        <v>-19</v>
      </c>
      <c r="C45" s="1" t="s">
        <v>1</v>
      </c>
      <c r="D45" s="30" t="s">
        <v>132</v>
      </c>
      <c r="E45" s="1"/>
      <c r="F45" s="13"/>
    </row>
    <row r="46" spans="1:6" ht="13.5">
      <c r="A46" s="10" t="s">
        <v>41</v>
      </c>
      <c r="B46" s="2">
        <f>10*LOG((2*10^(B45/10)*(10^(B4/10)-1)/(10^(B4/10)+1)),10)</f>
        <v>-17.089021202439287</v>
      </c>
      <c r="C46" s="1" t="s">
        <v>1</v>
      </c>
      <c r="D46" s="30" t="s">
        <v>133</v>
      </c>
      <c r="E46" s="1"/>
      <c r="F46" s="13"/>
    </row>
    <row r="47" spans="1:6" ht="13.5">
      <c r="A47" s="10" t="s">
        <v>41</v>
      </c>
      <c r="B47" s="2">
        <f>1000*10^(B46/10)</f>
        <v>19.547799675363432</v>
      </c>
      <c r="C47" s="1" t="s">
        <v>45</v>
      </c>
      <c r="D47" s="30" t="s">
        <v>133</v>
      </c>
      <c r="E47" s="1"/>
      <c r="F47" s="13"/>
    </row>
    <row r="48" spans="1:6" ht="13.5">
      <c r="A48" s="10" t="s">
        <v>69</v>
      </c>
      <c r="B48" s="2">
        <f>B46-B39</f>
        <v>-18.589021202439287</v>
      </c>
      <c r="C48" s="1" t="s">
        <v>1</v>
      </c>
      <c r="D48" s="30" t="s">
        <v>134</v>
      </c>
      <c r="E48" s="1"/>
      <c r="F48" s="13"/>
    </row>
    <row r="49" spans="1:6" ht="13.5">
      <c r="A49" s="10" t="s">
        <v>69</v>
      </c>
      <c r="B49" s="2">
        <f>1000*10^(B48/10)</f>
        <v>13.838782374159162</v>
      </c>
      <c r="C49" s="1" t="s">
        <v>45</v>
      </c>
      <c r="D49" s="30" t="s">
        <v>134</v>
      </c>
      <c r="E49" s="1"/>
      <c r="F49" s="13"/>
    </row>
    <row r="50" spans="1:6" ht="14.25" thickBot="1">
      <c r="A50" s="11" t="s">
        <v>42</v>
      </c>
      <c r="B50" s="14">
        <f>B6-B31</f>
        <v>-1</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6"/>
  <dimension ref="A1:J62"/>
  <sheetViews>
    <sheetView zoomScale="70" zoomScaleNormal="70" workbookViewId="0" topLeftCell="A29">
      <selection activeCell="B11" sqref="B11"/>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9</v>
      </c>
      <c r="C4" s="48" t="s">
        <v>9</v>
      </c>
      <c r="D4" s="32" t="s">
        <v>118</v>
      </c>
      <c r="E4" s="56">
        <v>0</v>
      </c>
      <c r="F4" s="57">
        <v>9</v>
      </c>
      <c r="G4" s="1"/>
      <c r="H4" s="1" t="s">
        <v>12</v>
      </c>
      <c r="I4" s="1" t="s">
        <v>14</v>
      </c>
      <c r="J4" s="1" t="s">
        <v>12</v>
      </c>
    </row>
    <row r="5" spans="1:10" ht="13.5">
      <c r="A5" s="33" t="s">
        <v>56</v>
      </c>
      <c r="B5" s="40">
        <v>5</v>
      </c>
      <c r="C5" s="39" t="s">
        <v>1</v>
      </c>
      <c r="D5" s="30" t="s">
        <v>116</v>
      </c>
      <c r="E5" s="41">
        <v>-99</v>
      </c>
      <c r="F5" s="45">
        <v>99</v>
      </c>
      <c r="G5" s="1"/>
      <c r="H5" s="1" t="s">
        <v>20</v>
      </c>
      <c r="I5" s="1" t="s">
        <v>10</v>
      </c>
      <c r="J5" s="1" t="s">
        <v>11</v>
      </c>
    </row>
    <row r="6" spans="1:10" ht="13.5">
      <c r="A6" s="33" t="s">
        <v>57</v>
      </c>
      <c r="B6" s="40">
        <v>9</v>
      </c>
      <c r="C6" s="39" t="s">
        <v>1</v>
      </c>
      <c r="D6" s="30" t="s">
        <v>119</v>
      </c>
      <c r="E6" s="41">
        <v>-99</v>
      </c>
      <c r="F6" s="45">
        <v>99</v>
      </c>
      <c r="G6" s="1"/>
      <c r="H6" s="1" t="s">
        <v>11</v>
      </c>
      <c r="I6" s="1" t="s">
        <v>15</v>
      </c>
      <c r="J6" s="1"/>
    </row>
    <row r="7" spans="1:8" ht="13.5">
      <c r="A7" s="34" t="s">
        <v>33</v>
      </c>
      <c r="B7" s="41">
        <f>10*LOG((2*10^(B5/10)*(10^(B4/10)-1)/(10^(B4/10)+1)),10)</f>
        <v>6.910978797560712</v>
      </c>
      <c r="C7" s="39" t="s">
        <v>1</v>
      </c>
      <c r="D7" s="30" t="s">
        <v>121</v>
      </c>
      <c r="E7" s="41"/>
      <c r="F7" s="45"/>
      <c r="G7" s="5"/>
      <c r="H7" s="6"/>
    </row>
    <row r="8" spans="1:8" ht="13.5">
      <c r="A8" s="34" t="s">
        <v>33</v>
      </c>
      <c r="B8" s="42">
        <f>10^(B7/10)</f>
        <v>4.91018527704128</v>
      </c>
      <c r="C8" s="39" t="s">
        <v>96</v>
      </c>
      <c r="D8" s="30" t="s">
        <v>121</v>
      </c>
      <c r="E8" s="39"/>
      <c r="F8" s="46"/>
      <c r="G8" s="1"/>
      <c r="H8" s="6"/>
    </row>
    <row r="9" spans="1:8" ht="13.5">
      <c r="A9" s="34" t="s">
        <v>95</v>
      </c>
      <c r="B9" s="41">
        <f>10*LOG((2*10^(B6/10)*(10^(B4/10)-1)/(10^(B4/10)+1)),10)</f>
        <v>10.910978797560713</v>
      </c>
      <c r="C9" s="39" t="s">
        <v>1</v>
      </c>
      <c r="D9" s="30" t="s">
        <v>120</v>
      </c>
      <c r="E9" s="41"/>
      <c r="F9" s="45"/>
      <c r="G9" s="5"/>
      <c r="H9" s="6"/>
    </row>
    <row r="10" spans="1:8" ht="13.5">
      <c r="A10" s="34" t="s">
        <v>95</v>
      </c>
      <c r="B10" s="42">
        <f>10^(B9/10)</f>
        <v>12.333827773598106</v>
      </c>
      <c r="C10" s="39" t="s">
        <v>96</v>
      </c>
      <c r="D10" s="30" t="s">
        <v>120</v>
      </c>
      <c r="E10" s="39"/>
      <c r="F10" s="46"/>
      <c r="G10" s="1"/>
      <c r="H10" s="6"/>
    </row>
    <row r="11" spans="1:6" ht="13.5">
      <c r="A11" s="33" t="s">
        <v>34</v>
      </c>
      <c r="B11" s="38">
        <v>1580</v>
      </c>
      <c r="C11" s="39" t="s">
        <v>6</v>
      </c>
      <c r="D11" s="30" t="s">
        <v>61</v>
      </c>
      <c r="E11" s="41">
        <v>1200</v>
      </c>
      <c r="F11" s="45">
        <v>1600</v>
      </c>
    </row>
    <row r="12" spans="1:6" ht="13.5">
      <c r="A12" s="33" t="s">
        <v>35</v>
      </c>
      <c r="B12" s="38">
        <v>1600</v>
      </c>
      <c r="C12" s="39" t="s">
        <v>6</v>
      </c>
      <c r="D12" s="30" t="s">
        <v>62</v>
      </c>
      <c r="E12" s="41">
        <v>1200</v>
      </c>
      <c r="F12" s="45">
        <v>1600</v>
      </c>
    </row>
    <row r="13" spans="1:6" ht="13.5" customHeight="1">
      <c r="A13" s="34" t="s">
        <v>39</v>
      </c>
      <c r="B13" s="42">
        <f>(B12+B11)/2</f>
        <v>1590</v>
      </c>
      <c r="C13" s="39" t="s">
        <v>6</v>
      </c>
      <c r="D13" s="30" t="s">
        <v>122</v>
      </c>
      <c r="E13" s="41">
        <f>B11</f>
        <v>1580</v>
      </c>
      <c r="F13" s="45">
        <f>B12</f>
        <v>1600</v>
      </c>
    </row>
    <row r="14" spans="1:6" ht="13.5" customHeight="1">
      <c r="A14" s="33" t="s">
        <v>32</v>
      </c>
      <c r="B14" s="40">
        <v>0</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1550</v>
      </c>
      <c r="C21" s="39" t="s">
        <v>6</v>
      </c>
      <c r="D21" s="30" t="s">
        <v>19</v>
      </c>
      <c r="E21" s="39"/>
      <c r="F21" s="46"/>
    </row>
    <row r="22" spans="1:6" ht="27">
      <c r="A22" s="34" t="s">
        <v>50</v>
      </c>
      <c r="B22" s="41">
        <f>fibre_loss(B18,B19,B21,B20,Uc)</f>
        <v>0.34412724530601435</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6.8825449061202875</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1.188028944475489</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10</v>
      </c>
      <c r="C31" s="39" t="s">
        <v>9</v>
      </c>
      <c r="D31" s="30" t="s">
        <v>105</v>
      </c>
      <c r="E31" s="39">
        <v>0</v>
      </c>
      <c r="F31" s="45">
        <f>B32</f>
        <v>24</v>
      </c>
    </row>
    <row r="32" spans="1:6" ht="13.5" customHeight="1">
      <c r="A32" s="33" t="s">
        <v>27</v>
      </c>
      <c r="B32" s="40">
        <v>24</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1300</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20.988006591796875</v>
      </c>
      <c r="C36" s="39" t="s">
        <v>18</v>
      </c>
      <c r="D36" s="30" t="s">
        <v>113</v>
      </c>
      <c r="E36" s="39"/>
      <c r="F36" s="46"/>
    </row>
    <row r="37" spans="1:6" ht="13.5">
      <c r="A37" s="34" t="s">
        <v>24</v>
      </c>
      <c r="B37" s="41">
        <f>0.25*B35*B11*(1-(B34/B11)^4)</f>
        <v>19.899535412005942</v>
      </c>
      <c r="C37" s="39" t="s">
        <v>18</v>
      </c>
      <c r="D37" s="30" t="s">
        <v>114</v>
      </c>
      <c r="E37" s="39"/>
      <c r="F37" s="46"/>
    </row>
    <row r="38" spans="1:6" ht="27" customHeight="1">
      <c r="A38" s="34" t="s">
        <v>55</v>
      </c>
      <c r="B38" s="41">
        <f>5*LOG((1+8*(B14)*(-(B11^2/(2*PI()*3*10^5)*B37))*(B15/1000000)^2*B23)^2+(8*(-(B11^2/(2*PI()*3*10^5)*B37))*(B15/1000000)^2*B23)^2,10)</f>
        <v>0.3978922493555919</v>
      </c>
      <c r="C38" s="39" t="s">
        <v>9</v>
      </c>
      <c r="D38" s="30" t="s">
        <v>108</v>
      </c>
      <c r="E38" s="39"/>
      <c r="F38" s="46"/>
    </row>
    <row r="39" spans="1:6" ht="27" customHeight="1" thickBot="1">
      <c r="A39" s="35" t="s">
        <v>98</v>
      </c>
      <c r="B39" s="43">
        <v>1.5</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-20</v>
      </c>
      <c r="C42" s="20" t="s">
        <v>1</v>
      </c>
      <c r="D42" s="32" t="s">
        <v>130</v>
      </c>
      <c r="E42" s="20"/>
      <c r="F42" s="21"/>
    </row>
    <row r="43" spans="1:6" ht="13.5" customHeight="1">
      <c r="A43" s="10" t="s">
        <v>59</v>
      </c>
      <c r="B43" s="5">
        <f>10*LOG((2*10^(B42/10)*(10^(B4/10)-1)/(10^(B4/10)+1)),10)</f>
        <v>-18.089021202439287</v>
      </c>
      <c r="C43" s="1" t="s">
        <v>1</v>
      </c>
      <c r="D43" s="30" t="s">
        <v>131</v>
      </c>
      <c r="E43" s="1"/>
      <c r="F43" s="13"/>
    </row>
    <row r="44" spans="1:6" ht="13.5" customHeight="1">
      <c r="A44" s="10" t="s">
        <v>59</v>
      </c>
      <c r="B44" s="5">
        <f>1000*10^(B43/10)</f>
        <v>15.527369208875312</v>
      </c>
      <c r="C44" s="1" t="s">
        <v>45</v>
      </c>
      <c r="D44" s="30" t="s">
        <v>131</v>
      </c>
      <c r="E44" s="1"/>
      <c r="F44" s="13"/>
    </row>
    <row r="45" spans="1:6" ht="13.5">
      <c r="A45" s="10" t="s">
        <v>60</v>
      </c>
      <c r="B45" s="2">
        <f>B42+B30</f>
        <v>-19</v>
      </c>
      <c r="C45" s="1" t="s">
        <v>1</v>
      </c>
      <c r="D45" s="30" t="s">
        <v>132</v>
      </c>
      <c r="E45" s="1"/>
      <c r="F45" s="13"/>
    </row>
    <row r="46" spans="1:6" ht="13.5">
      <c r="A46" s="10" t="s">
        <v>41</v>
      </c>
      <c r="B46" s="2">
        <f>10*LOG((2*10^(B45/10)*(10^(B4/10)-1)/(10^(B4/10)+1)),10)</f>
        <v>-17.089021202439287</v>
      </c>
      <c r="C46" s="1" t="s">
        <v>1</v>
      </c>
      <c r="D46" s="30" t="s">
        <v>133</v>
      </c>
      <c r="E46" s="1"/>
      <c r="F46" s="13"/>
    </row>
    <row r="47" spans="1:6" ht="13.5">
      <c r="A47" s="10" t="s">
        <v>41</v>
      </c>
      <c r="B47" s="2">
        <f>1000*10^(B46/10)</f>
        <v>19.547799675363432</v>
      </c>
      <c r="C47" s="1" t="s">
        <v>45</v>
      </c>
      <c r="D47" s="30" t="s">
        <v>133</v>
      </c>
      <c r="E47" s="1"/>
      <c r="F47" s="13"/>
    </row>
    <row r="48" spans="1:6" ht="13.5">
      <c r="A48" s="10" t="s">
        <v>69</v>
      </c>
      <c r="B48" s="2">
        <f>B46-B39</f>
        <v>-18.589021202439287</v>
      </c>
      <c r="C48" s="1" t="s">
        <v>1</v>
      </c>
      <c r="D48" s="30" t="s">
        <v>134</v>
      </c>
      <c r="E48" s="1"/>
      <c r="F48" s="13"/>
    </row>
    <row r="49" spans="1:6" ht="13.5">
      <c r="A49" s="10" t="s">
        <v>69</v>
      </c>
      <c r="B49" s="2">
        <f>1000*10^(B48/10)</f>
        <v>13.838782374159162</v>
      </c>
      <c r="C49" s="1" t="s">
        <v>45</v>
      </c>
      <c r="D49" s="30" t="s">
        <v>134</v>
      </c>
      <c r="E49" s="1"/>
      <c r="F49" s="13"/>
    </row>
    <row r="50" spans="1:6" ht="14.25" thickBot="1">
      <c r="A50" s="11" t="s">
        <v>42</v>
      </c>
      <c r="B50" s="14">
        <f>B6-B31</f>
        <v>-1</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7"/>
  <dimension ref="A1:J62"/>
  <sheetViews>
    <sheetView zoomScale="70" zoomScaleNormal="70" workbookViewId="0" topLeftCell="A18">
      <selection activeCell="B26" sqref="B26"/>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9</v>
      </c>
      <c r="C4" s="48" t="s">
        <v>9</v>
      </c>
      <c r="D4" s="32" t="s">
        <v>118</v>
      </c>
      <c r="E4" s="56">
        <v>0</v>
      </c>
      <c r="F4" s="57">
        <v>9</v>
      </c>
      <c r="G4" s="1"/>
      <c r="H4" s="1" t="s">
        <v>12</v>
      </c>
      <c r="I4" s="1" t="s">
        <v>14</v>
      </c>
      <c r="J4" s="1" t="s">
        <v>12</v>
      </c>
    </row>
    <row r="5" spans="1:10" ht="13.5">
      <c r="A5" s="33" t="s">
        <v>56</v>
      </c>
      <c r="B5" s="40">
        <v>2</v>
      </c>
      <c r="C5" s="39" t="s">
        <v>1</v>
      </c>
      <c r="D5" s="30" t="s">
        <v>116</v>
      </c>
      <c r="E5" s="41">
        <v>-99</v>
      </c>
      <c r="F5" s="45">
        <v>99</v>
      </c>
      <c r="G5" s="1"/>
      <c r="H5" s="1" t="s">
        <v>20</v>
      </c>
      <c r="I5" s="1" t="s">
        <v>10</v>
      </c>
      <c r="J5" s="1" t="s">
        <v>11</v>
      </c>
    </row>
    <row r="6" spans="1:10" ht="13.5">
      <c r="A6" s="33" t="s">
        <v>57</v>
      </c>
      <c r="B6" s="40">
        <v>5</v>
      </c>
      <c r="C6" s="39" t="s">
        <v>1</v>
      </c>
      <c r="D6" s="30" t="s">
        <v>119</v>
      </c>
      <c r="E6" s="41">
        <v>-99</v>
      </c>
      <c r="F6" s="45">
        <v>99</v>
      </c>
      <c r="G6" s="1"/>
      <c r="H6" s="1" t="s">
        <v>11</v>
      </c>
      <c r="I6" s="1" t="s">
        <v>15</v>
      </c>
      <c r="J6" s="1"/>
    </row>
    <row r="7" spans="1:8" ht="13.5">
      <c r="A7" s="34" t="s">
        <v>33</v>
      </c>
      <c r="B7" s="41">
        <f>10*LOG((2*10^(B5/10)*(10^(B4/10)-1)/(10^(B4/10)+1)),10)</f>
        <v>3.910978797560713</v>
      </c>
      <c r="C7" s="39" t="s">
        <v>1</v>
      </c>
      <c r="D7" s="30" t="s">
        <v>121</v>
      </c>
      <c r="E7" s="41"/>
      <c r="F7" s="45"/>
      <c r="G7" s="5"/>
      <c r="H7" s="6"/>
    </row>
    <row r="8" spans="1:8" ht="13.5">
      <c r="A8" s="34" t="s">
        <v>33</v>
      </c>
      <c r="B8" s="42">
        <f>10^(B7/10)</f>
        <v>2.460922175597681</v>
      </c>
      <c r="C8" s="39" t="s">
        <v>96</v>
      </c>
      <c r="D8" s="30" t="s">
        <v>121</v>
      </c>
      <c r="E8" s="39"/>
      <c r="F8" s="46"/>
      <c r="G8" s="1"/>
      <c r="H8" s="6"/>
    </row>
    <row r="9" spans="1:8" ht="13.5">
      <c r="A9" s="34" t="s">
        <v>95</v>
      </c>
      <c r="B9" s="41">
        <f>10*LOG((2*10^(B6/10)*(10^(B4/10)-1)/(10^(B4/10)+1)),10)</f>
        <v>6.910978797560712</v>
      </c>
      <c r="C9" s="39" t="s">
        <v>1</v>
      </c>
      <c r="D9" s="30" t="s">
        <v>120</v>
      </c>
      <c r="E9" s="41"/>
      <c r="F9" s="45"/>
      <c r="G9" s="5"/>
      <c r="H9" s="6"/>
    </row>
    <row r="10" spans="1:8" ht="13.5">
      <c r="A10" s="34" t="s">
        <v>95</v>
      </c>
      <c r="B10" s="42">
        <f>10^(B9/10)</f>
        <v>4.91018527704128</v>
      </c>
      <c r="C10" s="39" t="s">
        <v>96</v>
      </c>
      <c r="D10" s="30" t="s">
        <v>120</v>
      </c>
      <c r="E10" s="39"/>
      <c r="F10" s="46"/>
      <c r="G10" s="1"/>
      <c r="H10" s="6"/>
    </row>
    <row r="11" spans="1:6" ht="13.5">
      <c r="A11" s="33" t="s">
        <v>34</v>
      </c>
      <c r="B11" s="38">
        <v>1574</v>
      </c>
      <c r="C11" s="39" t="s">
        <v>6</v>
      </c>
      <c r="D11" s="30" t="s">
        <v>61</v>
      </c>
      <c r="E11" s="41">
        <v>1200</v>
      </c>
      <c r="F11" s="45">
        <v>1600</v>
      </c>
    </row>
    <row r="12" spans="1:6" ht="13.5">
      <c r="A12" s="33" t="s">
        <v>35</v>
      </c>
      <c r="B12" s="38">
        <v>1580</v>
      </c>
      <c r="C12" s="39" t="s">
        <v>6</v>
      </c>
      <c r="D12" s="30" t="s">
        <v>62</v>
      </c>
      <c r="E12" s="41">
        <v>1200</v>
      </c>
      <c r="F12" s="45">
        <v>1600</v>
      </c>
    </row>
    <row r="13" spans="1:6" ht="13.5" customHeight="1">
      <c r="A13" s="34" t="s">
        <v>39</v>
      </c>
      <c r="B13" s="42">
        <f>(B12+B11)/2</f>
        <v>1577</v>
      </c>
      <c r="C13" s="39" t="s">
        <v>6</v>
      </c>
      <c r="D13" s="30" t="s">
        <v>122</v>
      </c>
      <c r="E13" s="41">
        <f>B11</f>
        <v>1574</v>
      </c>
      <c r="F13" s="45">
        <f>B12</f>
        <v>1580</v>
      </c>
    </row>
    <row r="14" spans="1:6" ht="13.5" customHeight="1">
      <c r="A14" s="33" t="s">
        <v>32</v>
      </c>
      <c r="B14" s="40">
        <v>0</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1550</v>
      </c>
      <c r="C21" s="39" t="s">
        <v>6</v>
      </c>
      <c r="D21" s="30" t="s">
        <v>19</v>
      </c>
      <c r="E21" s="39"/>
      <c r="F21" s="46"/>
    </row>
    <row r="22" spans="1:6" ht="27">
      <c r="A22" s="34" t="s">
        <v>50</v>
      </c>
      <c r="B22" s="41">
        <f>fibre_loss(B18,B19,B21,B20,Uc)</f>
        <v>0.3459684746699246</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6.9193694933984915</v>
      </c>
      <c r="C24" s="39" t="s">
        <v>9</v>
      </c>
      <c r="D24" s="30" t="s">
        <v>127</v>
      </c>
      <c r="E24" s="39"/>
      <c r="F24" s="46"/>
    </row>
    <row r="25" spans="1:8" ht="13.5" customHeight="1">
      <c r="A25" s="33" t="s">
        <v>40</v>
      </c>
      <c r="B25" s="51">
        <v>32</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18.399282686755278</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2.6813478198462306</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15</v>
      </c>
      <c r="C31" s="39" t="s">
        <v>9</v>
      </c>
      <c r="D31" s="30" t="s">
        <v>105</v>
      </c>
      <c r="E31" s="39">
        <v>0</v>
      </c>
      <c r="F31" s="45">
        <f>B32</f>
        <v>29</v>
      </c>
    </row>
    <row r="32" spans="1:6" ht="13.5" customHeight="1">
      <c r="A32" s="33" t="s">
        <v>27</v>
      </c>
      <c r="B32" s="40">
        <v>29</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1300</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19.899535412005942</v>
      </c>
      <c r="C36" s="39" t="s">
        <v>18</v>
      </c>
      <c r="D36" s="30" t="s">
        <v>113</v>
      </c>
      <c r="E36" s="39"/>
      <c r="F36" s="46"/>
    </row>
    <row r="37" spans="1:6" ht="13.5">
      <c r="A37" s="34" t="s">
        <v>24</v>
      </c>
      <c r="B37" s="41">
        <f>0.25*B35*B11*(1-(B34/B11)^4)</f>
        <v>19.56677302592707</v>
      </c>
      <c r="C37" s="39" t="s">
        <v>18</v>
      </c>
      <c r="D37" s="30" t="s">
        <v>114</v>
      </c>
      <c r="E37" s="39"/>
      <c r="F37" s="46"/>
    </row>
    <row r="38" spans="1:6" ht="27" customHeight="1">
      <c r="A38" s="34" t="s">
        <v>55</v>
      </c>
      <c r="B38" s="41">
        <f>5*LOG((1+8*(B14)*(-(B11^2/(2*PI()*3*10^5)*B37))*(B15/1000000)^2*B23)^2+(8*(-(B11^2/(2*PI()*3*10^5)*B37))*(B15/1000000)^2*B23)^2,10)</f>
        <v>0.3804558600230007</v>
      </c>
      <c r="C38" s="39" t="s">
        <v>9</v>
      </c>
      <c r="D38" s="30" t="s">
        <v>108</v>
      </c>
      <c r="E38" s="39"/>
      <c r="F38" s="46"/>
    </row>
    <row r="39" spans="1:6" ht="27" customHeight="1" thickBot="1">
      <c r="A39" s="35" t="s">
        <v>98</v>
      </c>
      <c r="B39" s="43">
        <v>1.5</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-28</v>
      </c>
      <c r="C42" s="20" t="s">
        <v>1</v>
      </c>
      <c r="D42" s="32" t="s">
        <v>130</v>
      </c>
      <c r="E42" s="20"/>
      <c r="F42" s="21"/>
    </row>
    <row r="43" spans="1:6" ht="13.5" customHeight="1">
      <c r="A43" s="10" t="s">
        <v>59</v>
      </c>
      <c r="B43" s="5">
        <f>10*LOG((2*10^(B42/10)*(10^(B4/10)-1)/(10^(B4/10)+1)),10)</f>
        <v>-26.089021202439287</v>
      </c>
      <c r="C43" s="1" t="s">
        <v>1</v>
      </c>
      <c r="D43" s="30" t="s">
        <v>131</v>
      </c>
      <c r="E43" s="1"/>
      <c r="F43" s="13"/>
    </row>
    <row r="44" spans="1:6" ht="13.5" customHeight="1">
      <c r="A44" s="10" t="s">
        <v>59</v>
      </c>
      <c r="B44" s="5">
        <f>1000*10^(B43/10)</f>
        <v>2.46092217559768</v>
      </c>
      <c r="C44" s="1" t="s">
        <v>45</v>
      </c>
      <c r="D44" s="30" t="s">
        <v>131</v>
      </c>
      <c r="E44" s="1"/>
      <c r="F44" s="13"/>
    </row>
    <row r="45" spans="1:6" ht="13.5">
      <c r="A45" s="10" t="s">
        <v>60</v>
      </c>
      <c r="B45" s="2">
        <f>B42+B30</f>
        <v>-27</v>
      </c>
      <c r="C45" s="1" t="s">
        <v>1</v>
      </c>
      <c r="D45" s="30" t="s">
        <v>132</v>
      </c>
      <c r="E45" s="1"/>
      <c r="F45" s="13"/>
    </row>
    <row r="46" spans="1:6" ht="13.5">
      <c r="A46" s="10" t="s">
        <v>41</v>
      </c>
      <c r="B46" s="2">
        <f>10*LOG((2*10^(B45/10)*(10^(B4/10)-1)/(10^(B4/10)+1)),10)</f>
        <v>-25.08902120243929</v>
      </c>
      <c r="C46" s="1" t="s">
        <v>1</v>
      </c>
      <c r="D46" s="30" t="s">
        <v>133</v>
      </c>
      <c r="E46" s="1"/>
      <c r="F46" s="13"/>
    </row>
    <row r="47" spans="1:6" ht="13.5">
      <c r="A47" s="10" t="s">
        <v>41</v>
      </c>
      <c r="B47" s="2">
        <f>1000*10^(B46/10)</f>
        <v>3.0981174633077044</v>
      </c>
      <c r="C47" s="1" t="s">
        <v>45</v>
      </c>
      <c r="D47" s="30" t="s">
        <v>133</v>
      </c>
      <c r="E47" s="1"/>
      <c r="F47" s="13"/>
    </row>
    <row r="48" spans="1:6" ht="13.5">
      <c r="A48" s="10" t="s">
        <v>69</v>
      </c>
      <c r="B48" s="2">
        <f>B46-B39</f>
        <v>-26.58902120243929</v>
      </c>
      <c r="C48" s="1" t="s">
        <v>1</v>
      </c>
      <c r="D48" s="30" t="s">
        <v>134</v>
      </c>
      <c r="E48" s="1"/>
      <c r="F48" s="13"/>
    </row>
    <row r="49" spans="1:6" ht="13.5">
      <c r="A49" s="10" t="s">
        <v>69</v>
      </c>
      <c r="B49" s="2">
        <f>1000*10^(B48/10)</f>
        <v>2.19329919767557</v>
      </c>
      <c r="C49" s="1" t="s">
        <v>45</v>
      </c>
      <c r="D49" s="30" t="s">
        <v>134</v>
      </c>
      <c r="E49" s="1"/>
      <c r="F49" s="13"/>
    </row>
    <row r="50" spans="1:6" ht="14.25" thickBot="1">
      <c r="A50" s="11" t="s">
        <v>42</v>
      </c>
      <c r="B50" s="14">
        <f>B6-B31</f>
        <v>-10</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8.xml><?xml version="1.0" encoding="utf-8"?>
<worksheet xmlns="http://schemas.openxmlformats.org/spreadsheetml/2006/main" xmlns:r="http://schemas.openxmlformats.org/officeDocument/2006/relationships">
  <sheetPr codeName="Sheet8"/>
  <dimension ref="A1:J62"/>
  <sheetViews>
    <sheetView zoomScale="70" zoomScaleNormal="70" workbookViewId="0" topLeftCell="A1">
      <selection activeCell="B15" sqref="B15"/>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6</v>
      </c>
      <c r="C4" s="48" t="s">
        <v>9</v>
      </c>
      <c r="D4" s="32" t="s">
        <v>118</v>
      </c>
      <c r="E4" s="56">
        <v>0</v>
      </c>
      <c r="F4" s="57">
        <v>9</v>
      </c>
      <c r="G4" s="1"/>
      <c r="H4" s="1" t="s">
        <v>12</v>
      </c>
      <c r="I4" s="1" t="s">
        <v>14</v>
      </c>
      <c r="J4" s="1" t="s">
        <v>12</v>
      </c>
    </row>
    <row r="5" spans="1:10" ht="13.5">
      <c r="A5" s="33" t="s">
        <v>56</v>
      </c>
      <c r="B5" s="40">
        <v>-1</v>
      </c>
      <c r="C5" s="39" t="s">
        <v>1</v>
      </c>
      <c r="D5" s="30" t="s">
        <v>116</v>
      </c>
      <c r="E5" s="41">
        <v>-99</v>
      </c>
      <c r="F5" s="45">
        <v>99</v>
      </c>
      <c r="G5" s="1"/>
      <c r="H5" s="1" t="s">
        <v>20</v>
      </c>
      <c r="I5" s="1" t="s">
        <v>10</v>
      </c>
      <c r="J5" s="1" t="s">
        <v>11</v>
      </c>
    </row>
    <row r="6" spans="1:10" ht="13.5">
      <c r="A6" s="33" t="s">
        <v>57</v>
      </c>
      <c r="B6" s="40">
        <v>4</v>
      </c>
      <c r="C6" s="39" t="s">
        <v>1</v>
      </c>
      <c r="D6" s="30" t="s">
        <v>119</v>
      </c>
      <c r="E6" s="41">
        <v>-99</v>
      </c>
      <c r="F6" s="45">
        <v>99</v>
      </c>
      <c r="G6" s="1"/>
      <c r="H6" s="1" t="s">
        <v>11</v>
      </c>
      <c r="I6" s="1" t="s">
        <v>15</v>
      </c>
      <c r="J6" s="1"/>
    </row>
    <row r="7" spans="1:8" ht="13.5">
      <c r="A7" s="34" t="s">
        <v>33</v>
      </c>
      <c r="B7" s="41">
        <f>10*LOG((2*10^(B5/10)*(10^(B4/10)-1)/(10^(B4/10)+1)),10)</f>
        <v>-0.21920375536529327</v>
      </c>
      <c r="C7" s="39" t="s">
        <v>1</v>
      </c>
      <c r="D7" s="30" t="s">
        <v>121</v>
      </c>
      <c r="E7" s="41"/>
      <c r="F7" s="45"/>
      <c r="G7" s="5"/>
      <c r="H7" s="6"/>
    </row>
    <row r="8" spans="1:8" ht="13.5">
      <c r="A8" s="34" t="s">
        <v>33</v>
      </c>
      <c r="B8" s="42">
        <f>10^(B7/10)</f>
        <v>0.9507790955158624</v>
      </c>
      <c r="C8" s="39" t="s">
        <v>96</v>
      </c>
      <c r="D8" s="30" t="s">
        <v>121</v>
      </c>
      <c r="E8" s="39"/>
      <c r="F8" s="46"/>
      <c r="G8" s="1"/>
      <c r="H8" s="6"/>
    </row>
    <row r="9" spans="1:8" ht="13.5">
      <c r="A9" s="34" t="s">
        <v>95</v>
      </c>
      <c r="B9" s="41">
        <f>10*LOG((2*10^(B6/10)*(10^(B4/10)-1)/(10^(B4/10)+1)),10)</f>
        <v>4.780796244634707</v>
      </c>
      <c r="C9" s="39" t="s">
        <v>1</v>
      </c>
      <c r="D9" s="30" t="s">
        <v>120</v>
      </c>
      <c r="E9" s="41"/>
      <c r="F9" s="45"/>
      <c r="G9" s="5"/>
      <c r="H9" s="6"/>
    </row>
    <row r="10" spans="1:8" ht="13.5">
      <c r="A10" s="34" t="s">
        <v>95</v>
      </c>
      <c r="B10" s="42">
        <f>10^(B9/10)</f>
        <v>3.00662749350491</v>
      </c>
      <c r="C10" s="39" t="s">
        <v>96</v>
      </c>
      <c r="D10" s="30" t="s">
        <v>120</v>
      </c>
      <c r="E10" s="39"/>
      <c r="F10" s="46"/>
      <c r="G10" s="1"/>
      <c r="H10" s="6"/>
    </row>
    <row r="11" spans="1:6" ht="13.5">
      <c r="A11" s="33" t="s">
        <v>34</v>
      </c>
      <c r="B11" s="38">
        <v>1260</v>
      </c>
      <c r="C11" s="39" t="s">
        <v>6</v>
      </c>
      <c r="D11" s="30" t="s">
        <v>61</v>
      </c>
      <c r="E11" s="41">
        <v>1200</v>
      </c>
      <c r="F11" s="45">
        <v>1600</v>
      </c>
    </row>
    <row r="12" spans="1:6" ht="13.5">
      <c r="A12" s="33" t="s">
        <v>35</v>
      </c>
      <c r="B12" s="38">
        <v>1280</v>
      </c>
      <c r="C12" s="39" t="s">
        <v>6</v>
      </c>
      <c r="D12" s="30" t="s">
        <v>62</v>
      </c>
      <c r="E12" s="41">
        <v>1200</v>
      </c>
      <c r="F12" s="45">
        <v>1600</v>
      </c>
    </row>
    <row r="13" spans="1:6" ht="13.5" customHeight="1">
      <c r="A13" s="34" t="s">
        <v>39</v>
      </c>
      <c r="B13" s="42">
        <f>(B12+B11)/2</f>
        <v>1270</v>
      </c>
      <c r="C13" s="39" t="s">
        <v>6</v>
      </c>
      <c r="D13" s="30" t="s">
        <v>122</v>
      </c>
      <c r="E13" s="41">
        <f>B11</f>
        <v>1260</v>
      </c>
      <c r="F13" s="45">
        <f>B12</f>
        <v>1280</v>
      </c>
    </row>
    <row r="14" spans="1:6" ht="13.5" customHeight="1">
      <c r="A14" s="33" t="s">
        <v>32</v>
      </c>
      <c r="B14" s="40">
        <v>-2</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1310</v>
      </c>
      <c r="C21" s="39" t="s">
        <v>6</v>
      </c>
      <c r="D21" s="30" t="s">
        <v>19</v>
      </c>
      <c r="E21" s="39"/>
      <c r="F21" s="46"/>
    </row>
    <row r="22" spans="1:6" ht="27">
      <c r="A22" s="34" t="s">
        <v>50</v>
      </c>
      <c r="B22" s="41">
        <f>fibre_loss(B18,B19,B21,B20,Uc)</f>
        <v>0.36361471411921303</v>
      </c>
      <c r="C22" s="39" t="s">
        <v>13</v>
      </c>
      <c r="D22" s="30" t="s">
        <v>126</v>
      </c>
      <c r="E22" s="39"/>
      <c r="F22" s="46"/>
    </row>
    <row r="23" spans="1:8" ht="13.5">
      <c r="A23" s="33" t="s">
        <v>30</v>
      </c>
      <c r="B23" s="52">
        <v>10</v>
      </c>
      <c r="C23" s="39" t="s">
        <v>8</v>
      </c>
      <c r="D23" s="30" t="s">
        <v>102</v>
      </c>
      <c r="E23" s="39">
        <v>0.5</v>
      </c>
      <c r="F23" s="46">
        <v>20</v>
      </c>
      <c r="G23" s="1"/>
      <c r="H23" s="1"/>
    </row>
    <row r="24" spans="1:6" ht="13.5" customHeight="1">
      <c r="A24" s="34" t="s">
        <v>51</v>
      </c>
      <c r="B24" s="41">
        <f>B22*B23</f>
        <v>3.6361471411921302</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0.43442670940364714</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5</v>
      </c>
      <c r="C31" s="39" t="s">
        <v>9</v>
      </c>
      <c r="D31" s="30" t="s">
        <v>105</v>
      </c>
      <c r="E31" s="39">
        <v>0</v>
      </c>
      <c r="F31" s="45">
        <f>B32</f>
        <v>20</v>
      </c>
    </row>
    <row r="32" spans="1:6" ht="13.5" customHeight="1">
      <c r="A32" s="33" t="s">
        <v>27</v>
      </c>
      <c r="B32" s="40">
        <v>20</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1324</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-1.9040496253967283</v>
      </c>
      <c r="C36" s="39" t="s">
        <v>18</v>
      </c>
      <c r="D36" s="30" t="s">
        <v>113</v>
      </c>
      <c r="E36" s="39"/>
      <c r="F36" s="46"/>
    </row>
    <row r="37" spans="1:6" ht="13.5">
      <c r="A37" s="34" t="s">
        <v>24</v>
      </c>
      <c r="B37" s="41">
        <f>0.25*B35*B11*(1-(B34/B11)^4)</f>
        <v>-6.421036842769563</v>
      </c>
      <c r="C37" s="39" t="s">
        <v>18</v>
      </c>
      <c r="D37" s="30" t="s">
        <v>114</v>
      </c>
      <c r="E37" s="39"/>
      <c r="F37" s="46"/>
    </row>
    <row r="38" spans="1:6" ht="27" customHeight="1">
      <c r="A38" s="34" t="s">
        <v>55</v>
      </c>
      <c r="B38" s="41">
        <f>5*LOG((1+8*(B14)*(-(B11^2/(2*PI()*3*10^5)*B37))*(B15/1000000)^2*B23)^2+(8*(-(B11^2/(2*PI()*3*10^5)*B37))*(B15/1000000)^2*B23)^2,10)</f>
        <v>-0.41367918084333183</v>
      </c>
      <c r="C38" s="39" t="s">
        <v>9</v>
      </c>
      <c r="D38" s="30" t="s">
        <v>108</v>
      </c>
      <c r="E38" s="39"/>
      <c r="F38" s="46"/>
    </row>
    <row r="39" spans="1:6" ht="27" customHeight="1" thickBot="1">
      <c r="A39" s="35" t="s">
        <v>98</v>
      </c>
      <c r="B39" s="43">
        <v>3</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-22</v>
      </c>
      <c r="C42" s="20" t="s">
        <v>1</v>
      </c>
      <c r="D42" s="32" t="s">
        <v>130</v>
      </c>
      <c r="E42" s="20"/>
      <c r="F42" s="21"/>
    </row>
    <row r="43" spans="1:6" ht="13.5" customHeight="1">
      <c r="A43" s="10" t="s">
        <v>59</v>
      </c>
      <c r="B43" s="5">
        <f>10*LOG((2*10^(B42/10)*(10^(B4/10)-1)/(10^(B4/10)+1)),10)</f>
        <v>-21.219203755365296</v>
      </c>
      <c r="C43" s="1" t="s">
        <v>1</v>
      </c>
      <c r="D43" s="30" t="s">
        <v>131</v>
      </c>
      <c r="E43" s="1"/>
      <c r="F43" s="13"/>
    </row>
    <row r="44" spans="1:6" ht="13.5" customHeight="1">
      <c r="A44" s="10" t="s">
        <v>59</v>
      </c>
      <c r="B44" s="5">
        <f>1000*10^(B43/10)</f>
        <v>7.552306805538628</v>
      </c>
      <c r="C44" s="1" t="s">
        <v>45</v>
      </c>
      <c r="D44" s="30" t="s">
        <v>131</v>
      </c>
      <c r="E44" s="1"/>
      <c r="F44" s="13"/>
    </row>
    <row r="45" spans="1:6" ht="13.5">
      <c r="A45" s="10" t="s">
        <v>60</v>
      </c>
      <c r="B45" s="2">
        <f>B42+B30</f>
        <v>-21</v>
      </c>
      <c r="C45" s="1" t="s">
        <v>1</v>
      </c>
      <c r="D45" s="30" t="s">
        <v>132</v>
      </c>
      <c r="E45" s="1"/>
      <c r="F45" s="13"/>
    </row>
    <row r="46" spans="1:6" ht="13.5">
      <c r="A46" s="10" t="s">
        <v>41</v>
      </c>
      <c r="B46" s="2">
        <f>10*LOG((2*10^(B45/10)*(10^(B4/10)-1)/(10^(B4/10)+1)),10)</f>
        <v>-20.219203755365296</v>
      </c>
      <c r="C46" s="1" t="s">
        <v>1</v>
      </c>
      <c r="D46" s="30" t="s">
        <v>133</v>
      </c>
      <c r="E46" s="1"/>
      <c r="F46" s="13"/>
    </row>
    <row r="47" spans="1:6" ht="13.5">
      <c r="A47" s="10" t="s">
        <v>41</v>
      </c>
      <c r="B47" s="2">
        <f>1000*10^(B46/10)</f>
        <v>9.507790955158617</v>
      </c>
      <c r="C47" s="1" t="s">
        <v>45</v>
      </c>
      <c r="D47" s="30" t="s">
        <v>133</v>
      </c>
      <c r="E47" s="1"/>
      <c r="F47" s="13"/>
    </row>
    <row r="48" spans="1:6" ht="13.5">
      <c r="A48" s="10" t="s">
        <v>69</v>
      </c>
      <c r="B48" s="2">
        <f>B46-B39</f>
        <v>-23.219203755365296</v>
      </c>
      <c r="C48" s="1" t="s">
        <v>1</v>
      </c>
      <c r="D48" s="30" t="s">
        <v>134</v>
      </c>
      <c r="E48" s="1"/>
      <c r="F48" s="13"/>
    </row>
    <row r="49" spans="1:6" ht="13.5">
      <c r="A49" s="10" t="s">
        <v>69</v>
      </c>
      <c r="B49" s="2">
        <f>1000*10^(B48/10)</f>
        <v>4.765183446722349</v>
      </c>
      <c r="C49" s="1" t="s">
        <v>45</v>
      </c>
      <c r="D49" s="30" t="s">
        <v>134</v>
      </c>
      <c r="E49" s="1"/>
      <c r="F49" s="13"/>
    </row>
    <row r="50" spans="1:6" ht="14.25" thickBot="1">
      <c r="A50" s="11" t="s">
        <v>42</v>
      </c>
      <c r="B50" s="14">
        <f>B6-B31</f>
        <v>-1</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9.xml><?xml version="1.0" encoding="utf-8"?>
<worksheet xmlns="http://schemas.openxmlformats.org/spreadsheetml/2006/main" xmlns:r="http://schemas.openxmlformats.org/officeDocument/2006/relationships">
  <sheetPr codeName="Sheet9"/>
  <dimension ref="A1:J62"/>
  <sheetViews>
    <sheetView zoomScale="70" zoomScaleNormal="70" workbookViewId="0" topLeftCell="A1">
      <selection activeCell="B32" sqref="B32"/>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6</v>
      </c>
      <c r="C4" s="48" t="s">
        <v>9</v>
      </c>
      <c r="D4" s="32" t="s">
        <v>118</v>
      </c>
      <c r="E4" s="56">
        <v>0</v>
      </c>
      <c r="F4" s="57">
        <v>9</v>
      </c>
      <c r="G4" s="1"/>
      <c r="H4" s="1" t="s">
        <v>12</v>
      </c>
      <c r="I4" s="1" t="s">
        <v>14</v>
      </c>
      <c r="J4" s="1" t="s">
        <v>12</v>
      </c>
    </row>
    <row r="5" spans="1:10" ht="13.5">
      <c r="A5" s="33" t="s">
        <v>56</v>
      </c>
      <c r="B5" s="40">
        <v>4</v>
      </c>
      <c r="C5" s="39" t="s">
        <v>1</v>
      </c>
      <c r="D5" s="30" t="s">
        <v>116</v>
      </c>
      <c r="E5" s="41">
        <v>-99</v>
      </c>
      <c r="F5" s="45">
        <v>99</v>
      </c>
      <c r="G5" s="1"/>
      <c r="H5" s="1" t="s">
        <v>20</v>
      </c>
      <c r="I5" s="1" t="s">
        <v>10</v>
      </c>
      <c r="J5" s="1" t="s">
        <v>11</v>
      </c>
    </row>
    <row r="6" spans="1:10" ht="13.5">
      <c r="A6" s="33" t="s">
        <v>57</v>
      </c>
      <c r="B6" s="40">
        <v>9</v>
      </c>
      <c r="C6" s="39" t="s">
        <v>1</v>
      </c>
      <c r="D6" s="30" t="s">
        <v>119</v>
      </c>
      <c r="E6" s="41">
        <v>-99</v>
      </c>
      <c r="F6" s="45">
        <v>99</v>
      </c>
      <c r="G6" s="1"/>
      <c r="H6" s="1" t="s">
        <v>11</v>
      </c>
      <c r="I6" s="1" t="s">
        <v>15</v>
      </c>
      <c r="J6" s="1"/>
    </row>
    <row r="7" spans="1:8" ht="13.5">
      <c r="A7" s="34" t="s">
        <v>33</v>
      </c>
      <c r="B7" s="41">
        <f>10*LOG((2*10^(B5/10)*(10^(B4/10)-1)/(10^(B4/10)+1)),10)</f>
        <v>4.780796244634707</v>
      </c>
      <c r="C7" s="39" t="s">
        <v>1</v>
      </c>
      <c r="D7" s="30" t="s">
        <v>121</v>
      </c>
      <c r="E7" s="41"/>
      <c r="F7" s="45"/>
      <c r="G7" s="5"/>
      <c r="H7" s="6"/>
    </row>
    <row r="8" spans="1:8" ht="13.5">
      <c r="A8" s="34" t="s">
        <v>33</v>
      </c>
      <c r="B8" s="42">
        <f>10^(B7/10)</f>
        <v>3.00662749350491</v>
      </c>
      <c r="C8" s="39" t="s">
        <v>96</v>
      </c>
      <c r="D8" s="30" t="s">
        <v>121</v>
      </c>
      <c r="E8" s="39"/>
      <c r="F8" s="46"/>
      <c r="G8" s="1"/>
      <c r="H8" s="6"/>
    </row>
    <row r="9" spans="1:8" ht="13.5">
      <c r="A9" s="34" t="s">
        <v>95</v>
      </c>
      <c r="B9" s="41">
        <f>10*LOG((2*10^(B6/10)*(10^(B4/10)-1)/(10^(B4/10)+1)),10)</f>
        <v>9.780796244634708</v>
      </c>
      <c r="C9" s="39" t="s">
        <v>1</v>
      </c>
      <c r="D9" s="30" t="s">
        <v>120</v>
      </c>
      <c r="E9" s="41"/>
      <c r="F9" s="45"/>
      <c r="G9" s="5"/>
      <c r="H9" s="6"/>
    </row>
    <row r="10" spans="1:8" ht="13.5">
      <c r="A10" s="34" t="s">
        <v>95</v>
      </c>
      <c r="B10" s="42">
        <f>10^(B9/10)</f>
        <v>9.507790955158628</v>
      </c>
      <c r="C10" s="39" t="s">
        <v>96</v>
      </c>
      <c r="D10" s="30" t="s">
        <v>120</v>
      </c>
      <c r="E10" s="39"/>
      <c r="F10" s="46"/>
      <c r="G10" s="1"/>
      <c r="H10" s="6"/>
    </row>
    <row r="11" spans="1:6" ht="13.5">
      <c r="A11" s="33" t="s">
        <v>34</v>
      </c>
      <c r="B11" s="38">
        <v>1260</v>
      </c>
      <c r="C11" s="39" t="s">
        <v>6</v>
      </c>
      <c r="D11" s="30" t="s">
        <v>61</v>
      </c>
      <c r="E11" s="41">
        <v>1200</v>
      </c>
      <c r="F11" s="45">
        <v>1600</v>
      </c>
    </row>
    <row r="12" spans="1:6" ht="13.5">
      <c r="A12" s="33" t="s">
        <v>35</v>
      </c>
      <c r="B12" s="38">
        <v>1280</v>
      </c>
      <c r="C12" s="39" t="s">
        <v>6</v>
      </c>
      <c r="D12" s="30" t="s">
        <v>62</v>
      </c>
      <c r="E12" s="41">
        <v>1200</v>
      </c>
      <c r="F12" s="45">
        <v>1600</v>
      </c>
    </row>
    <row r="13" spans="1:6" ht="13.5" customHeight="1">
      <c r="A13" s="34" t="s">
        <v>39</v>
      </c>
      <c r="B13" s="42">
        <f>(B12+B11)/2</f>
        <v>1270</v>
      </c>
      <c r="C13" s="39" t="s">
        <v>6</v>
      </c>
      <c r="D13" s="30" t="s">
        <v>122</v>
      </c>
      <c r="E13" s="41">
        <f>B11</f>
        <v>1260</v>
      </c>
      <c r="F13" s="45">
        <f>B12</f>
        <v>1280</v>
      </c>
    </row>
    <row r="14" spans="1:6" ht="13.5" customHeight="1">
      <c r="A14" s="33" t="s">
        <v>32</v>
      </c>
      <c r="B14" s="40">
        <v>-2</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1310</v>
      </c>
      <c r="C21" s="39" t="s">
        <v>6</v>
      </c>
      <c r="D21" s="30" t="s">
        <v>19</v>
      </c>
      <c r="E21" s="39"/>
      <c r="F21" s="46"/>
    </row>
    <row r="22" spans="1:6" ht="27">
      <c r="A22" s="34" t="s">
        <v>50</v>
      </c>
      <c r="B22" s="41">
        <f>fibre_loss(B18,B19,B21,B20,Uc)</f>
        <v>0.36361471411921303</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7.2722942823842605</v>
      </c>
      <c r="C24" s="39" t="s">
        <v>9</v>
      </c>
      <c r="D24" s="30" t="s">
        <v>127</v>
      </c>
      <c r="E24" s="39"/>
      <c r="F24" s="46"/>
    </row>
    <row r="25" spans="1:8" ht="13.5" customHeight="1">
      <c r="A25" s="33" t="s">
        <v>40</v>
      </c>
      <c r="B25" s="51">
        <v>32</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18.399282686755278</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2.3284230308604634</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15</v>
      </c>
      <c r="C31" s="39" t="s">
        <v>9</v>
      </c>
      <c r="D31" s="30" t="s">
        <v>105</v>
      </c>
      <c r="E31" s="39">
        <v>0</v>
      </c>
      <c r="F31" s="45">
        <f>B32</f>
        <v>29</v>
      </c>
    </row>
    <row r="32" spans="1:6" ht="13.5" customHeight="1">
      <c r="A32" s="33" t="s">
        <v>27</v>
      </c>
      <c r="B32" s="40">
        <v>29</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1324</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-1.9040496253967283</v>
      </c>
      <c r="C36" s="39" t="s">
        <v>18</v>
      </c>
      <c r="D36" s="30" t="s">
        <v>113</v>
      </c>
      <c r="E36" s="39"/>
      <c r="F36" s="46"/>
    </row>
    <row r="37" spans="1:6" ht="13.5">
      <c r="A37" s="34" t="s">
        <v>24</v>
      </c>
      <c r="B37" s="41">
        <f>0.25*B35*B11*(1-(B34/B11)^4)</f>
        <v>-6.421036842769563</v>
      </c>
      <c r="C37" s="39" t="s">
        <v>18</v>
      </c>
      <c r="D37" s="30" t="s">
        <v>114</v>
      </c>
      <c r="E37" s="39"/>
      <c r="F37" s="46"/>
    </row>
    <row r="38" spans="1:6" ht="27" customHeight="1">
      <c r="A38" s="34" t="s">
        <v>55</v>
      </c>
      <c r="B38" s="41">
        <f>5*LOG((1+8*(B14)*(-(B11^2/(2*PI()*3*10^5)*B37))*(B15/1000000)^2*B23)^2+(8*(-(B11^2/(2*PI()*3*10^5)*B37))*(B15/1000000)^2*B23)^2,10)</f>
        <v>-0.8558908750351063</v>
      </c>
      <c r="C38" s="39" t="s">
        <v>9</v>
      </c>
      <c r="D38" s="30" t="s">
        <v>108</v>
      </c>
      <c r="E38" s="39"/>
      <c r="F38" s="46"/>
    </row>
    <row r="39" spans="1:6" ht="27" customHeight="1" thickBot="1">
      <c r="A39" s="35" t="s">
        <v>98</v>
      </c>
      <c r="B39" s="43">
        <v>3</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-26</v>
      </c>
      <c r="C42" s="20" t="s">
        <v>1</v>
      </c>
      <c r="D42" s="32" t="s">
        <v>130</v>
      </c>
      <c r="E42" s="20"/>
      <c r="F42" s="21"/>
    </row>
    <row r="43" spans="1:6" ht="13.5" customHeight="1">
      <c r="A43" s="10" t="s">
        <v>59</v>
      </c>
      <c r="B43" s="5">
        <f>10*LOG((2*10^(B42/10)*(10^(B4/10)-1)/(10^(B4/10)+1)),10)</f>
        <v>-25.219203755365296</v>
      </c>
      <c r="C43" s="1" t="s">
        <v>1</v>
      </c>
      <c r="D43" s="30" t="s">
        <v>131</v>
      </c>
      <c r="E43" s="1"/>
      <c r="F43" s="13"/>
    </row>
    <row r="44" spans="1:6" ht="13.5" customHeight="1">
      <c r="A44" s="10" t="s">
        <v>59</v>
      </c>
      <c r="B44" s="5">
        <f>1000*10^(B43/10)</f>
        <v>3.0066274935049058</v>
      </c>
      <c r="C44" s="1" t="s">
        <v>45</v>
      </c>
      <c r="D44" s="30" t="s">
        <v>131</v>
      </c>
      <c r="E44" s="1"/>
      <c r="F44" s="13"/>
    </row>
    <row r="45" spans="1:6" ht="13.5">
      <c r="A45" s="10" t="s">
        <v>60</v>
      </c>
      <c r="B45" s="2">
        <f>B42+B30</f>
        <v>-25</v>
      </c>
      <c r="C45" s="1" t="s">
        <v>1</v>
      </c>
      <c r="D45" s="30" t="s">
        <v>132</v>
      </c>
      <c r="E45" s="1"/>
      <c r="F45" s="13"/>
    </row>
    <row r="46" spans="1:6" ht="13.5">
      <c r="A46" s="10" t="s">
        <v>41</v>
      </c>
      <c r="B46" s="2">
        <f>10*LOG((2*10^(B45/10)*(10^(B4/10)-1)/(10^(B4/10)+1)),10)</f>
        <v>-24.219203755365296</v>
      </c>
      <c r="C46" s="1" t="s">
        <v>1</v>
      </c>
      <c r="D46" s="30" t="s">
        <v>133</v>
      </c>
      <c r="E46" s="1"/>
      <c r="F46" s="13"/>
    </row>
    <row r="47" spans="1:6" ht="13.5">
      <c r="A47" s="10" t="s">
        <v>41</v>
      </c>
      <c r="B47" s="2">
        <f>1000*10^(B46/10)</f>
        <v>3.7851197553723317</v>
      </c>
      <c r="C47" s="1" t="s">
        <v>45</v>
      </c>
      <c r="D47" s="30" t="s">
        <v>133</v>
      </c>
      <c r="E47" s="1"/>
      <c r="F47" s="13"/>
    </row>
    <row r="48" spans="1:6" ht="13.5">
      <c r="A48" s="10" t="s">
        <v>69</v>
      </c>
      <c r="B48" s="2">
        <f>B46-B39</f>
        <v>-27.219203755365296</v>
      </c>
      <c r="C48" s="1" t="s">
        <v>1</v>
      </c>
      <c r="D48" s="30" t="s">
        <v>134</v>
      </c>
      <c r="E48" s="1"/>
      <c r="F48" s="13"/>
    </row>
    <row r="49" spans="1:6" ht="13.5">
      <c r="A49" s="10" t="s">
        <v>69</v>
      </c>
      <c r="B49" s="2">
        <f>1000*10^(B48/10)</f>
        <v>1.8970536991429952</v>
      </c>
      <c r="C49" s="1" t="s">
        <v>45</v>
      </c>
      <c r="D49" s="30" t="s">
        <v>134</v>
      </c>
      <c r="E49" s="1"/>
      <c r="F49" s="13"/>
    </row>
    <row r="50" spans="1:6" ht="14.25" thickBot="1">
      <c r="A50" s="11" t="s">
        <v>42</v>
      </c>
      <c r="B50" s="14">
        <f>B6-B31</f>
        <v>-6</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2008-01-25T17:47:28Z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