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300" windowHeight="7620" tabRatio="880" activeTab="1"/>
  </bookViews>
  <sheets>
    <sheet name="Link model illustration" sheetId="1" r:id="rId1"/>
    <sheet name="Revision notes" sheetId="2" r:id="rId2"/>
    <sheet name="version 1.1" sheetId="3" r:id="rId3"/>
    <sheet name="Colour code" sheetId="4" r:id="rId4"/>
    <sheet name="PR40-D &amp; PRX40-D + PR40-U" sheetId="5" r:id="rId5"/>
    <sheet name="PR40-U + PR40-D" sheetId="6" r:id="rId6"/>
    <sheet name="PX30-D + PX30-U" sheetId="7" r:id="rId7"/>
    <sheet name="PRX30-U &amp; PX30-U + PX30-D" sheetId="8" r:id="rId8"/>
    <sheet name="PX40-D + PX40-U" sheetId="9" r:id="rId9"/>
    <sheet name="PRX40-U &amp; PX40-U + PX40-D" sheetId="10" r:id="rId10"/>
  </sheets>
  <externalReferences>
    <externalReference r:id="rId13"/>
  </externalReferences>
  <definedNames>
    <definedName name="Uc" localSheetId="4">'PR40-D &amp; PRX40-D + PR40-U'!$B$13</definedName>
    <definedName name="Uc" localSheetId="5">'PR40-U + PR40-D'!$B$13</definedName>
    <definedName name="Uc" localSheetId="7">'PRX30-U &amp; PX30-U + PX30-D'!$B$13</definedName>
    <definedName name="Uc" localSheetId="9">'PRX40-U &amp; PX40-U + PX40-D'!$B$13</definedName>
    <definedName name="Uc" localSheetId="6">'PX30-D + PX30-U'!$B$13</definedName>
    <definedName name="Uc" localSheetId="8">'PX40-D + PX40-U'!$B$13</definedName>
    <definedName name="Uc" localSheetId="1">#REF!</definedName>
    <definedName name="Uc" localSheetId="2">'version 1.1'!$B$13</definedName>
    <definedName name="Uc">#REF!</definedName>
    <definedName name="Uo" localSheetId="4">'PR40-D &amp; PRX40-D + PR40-U'!$B$35</definedName>
    <definedName name="Uo" localSheetId="5">'PR40-U + PR40-D'!$B$35</definedName>
    <definedName name="Uo" localSheetId="7">'PRX30-U &amp; PX30-U + PX30-D'!$B$34</definedName>
    <definedName name="Uo" localSheetId="9">'PRX40-U &amp; PX40-U + PX40-D'!$B$34</definedName>
    <definedName name="Uo" localSheetId="6">'PX30-D + PX30-U'!$B$34</definedName>
    <definedName name="Uo" localSheetId="8">'PX40-D + PX40-U'!$B$34</definedName>
    <definedName name="Uo" localSheetId="1">#REF!</definedName>
    <definedName name="Uo" localSheetId="2">'version 1.1'!$B$35</definedName>
    <definedName name="Uo">#REF!</definedName>
  </definedNames>
  <calcPr fullCalcOnLoad="1"/>
</workbook>
</file>

<file path=xl/sharedStrings.xml><?xml version="1.0" encoding="utf-8"?>
<sst xmlns="http://schemas.openxmlformats.org/spreadsheetml/2006/main" count="1131" uniqueCount="119">
  <si>
    <t>Transmitter parameters</t>
  </si>
  <si>
    <t>dBm</t>
  </si>
  <si>
    <t>Parameter name</t>
  </si>
  <si>
    <t>Value</t>
  </si>
  <si>
    <t>Unit</t>
  </si>
  <si>
    <t>-</t>
  </si>
  <si>
    <t>nm</t>
  </si>
  <si>
    <t>MBd</t>
  </si>
  <si>
    <t>km</t>
  </si>
  <si>
    <t>dB</t>
  </si>
  <si>
    <t>G652AB</t>
  </si>
  <si>
    <t>max</t>
  </si>
  <si>
    <t>min</t>
  </si>
  <si>
    <t>dB/km</t>
  </si>
  <si>
    <t>lambda^-4</t>
  </si>
  <si>
    <t>G652CD</t>
  </si>
  <si>
    <t>Dispersion_So</t>
  </si>
  <si>
    <t>ps/nm^2·km</t>
  </si>
  <si>
    <t>ps/(nm·km)</t>
  </si>
  <si>
    <t>Base wavelength for fibre attenuation estimation</t>
  </si>
  <si>
    <t>ave</t>
  </si>
  <si>
    <t>Receiver parameters</t>
  </si>
  <si>
    <t>Dispersion_Uo_Max</t>
  </si>
  <si>
    <t>Dispersion_Uo_Min</t>
  </si>
  <si>
    <t>Dispersion_D_Min</t>
  </si>
  <si>
    <t>Dispersion_D_Max</t>
  </si>
  <si>
    <t>Channel_Loss_Min</t>
  </si>
  <si>
    <t>Channel_Loss_Max</t>
  </si>
  <si>
    <t>Link parameters</t>
  </si>
  <si>
    <t>ITU_Optical_Path_Penalty</t>
  </si>
  <si>
    <t>Channel_Length_Max</t>
  </si>
  <si>
    <t>ITU_ERnom</t>
  </si>
  <si>
    <t>Tx_Chirp_Parameter_Max</t>
  </si>
  <si>
    <t>IEEE_Tx_OMA_Min</t>
  </si>
  <si>
    <t>Tx_Wavelength_Min</t>
  </si>
  <si>
    <t>Tx_Wavelength_Max</t>
  </si>
  <si>
    <t>Value min</t>
  </si>
  <si>
    <t>Value max</t>
  </si>
  <si>
    <t>Description</t>
  </si>
  <si>
    <t>Tx_Wavelength_Uc</t>
  </si>
  <si>
    <t>PSC_Split_count</t>
  </si>
  <si>
    <t xml:space="preserve">IEEE_Rx_Stressed_Sensitivity_OMA </t>
  </si>
  <si>
    <t>Rx_Overload</t>
  </si>
  <si>
    <t>Tx_Data_Rate</t>
  </si>
  <si>
    <t>Check Conditions</t>
  </si>
  <si>
    <t>uW</t>
  </si>
  <si>
    <t>Fibre_Attenuation_Curve</t>
  </si>
  <si>
    <t>Fibre_Attenuation_Curve_Type</t>
  </si>
  <si>
    <t>Fibre_Attenuation_Base_Value</t>
  </si>
  <si>
    <t>Fibre_Attenuation_Base_Wavelength</t>
  </si>
  <si>
    <t>Fibre_Attenuation_Value</t>
  </si>
  <si>
    <t>Fibre_Loss</t>
  </si>
  <si>
    <t>PSC_Loss</t>
  </si>
  <si>
    <t>Excess_Loss</t>
  </si>
  <si>
    <t>PSC_Loss_Curve</t>
  </si>
  <si>
    <t>Dispersion_Penalty</t>
  </si>
  <si>
    <t>ITU_Tx_Ave_Min</t>
  </si>
  <si>
    <t>ITU_Tx_Ave_Max</t>
  </si>
  <si>
    <t xml:space="preserve">ITU_Rx_Sensitivity_Ave </t>
  </si>
  <si>
    <t>ITU_Rx_Sensitivity_Ave_OMA</t>
  </si>
  <si>
    <t>IEEE_Rx_Stressed_Sensitivity_Ave</t>
  </si>
  <si>
    <t>Transmitter wavelength (min)</t>
  </si>
  <si>
    <t>Transmitter wavelength (max)</t>
  </si>
  <si>
    <t>SRS_Loss</t>
  </si>
  <si>
    <t>User input field (unlocked)</t>
  </si>
  <si>
    <t>Introduced value is OK</t>
  </si>
  <si>
    <t>Introduced / Calculated value is outside of expected range</t>
  </si>
  <si>
    <t>Locked fields, not accessible to a user</t>
  </si>
  <si>
    <t>Comments</t>
  </si>
  <si>
    <t>IEEE_Rx_Sen_OMA</t>
  </si>
  <si>
    <t>IEEE_Tx_OMA_Max</t>
  </si>
  <si>
    <t>mW</t>
  </si>
  <si>
    <t>TDP</t>
  </si>
  <si>
    <t>Base wavelength for fibre attenuation estimation - only applicable to the lambda^-4 model.</t>
  </si>
  <si>
    <t>The length of the fibre channel between the OLT and the most distant ONU</t>
  </si>
  <si>
    <t>The maximum number of ports on the Passive Splitter Combiner (powers of 2 are acceptable)</t>
  </si>
  <si>
    <t>Defines the type of the PSC loss curve (best case [min], average [avg] and worst case [max]) for the FBT type PSC devices, based on the collected device loss data and approximated curves.</t>
  </si>
  <si>
    <t>Minimum channel insertion loss (user defined) to prevent the overload of the receiver on the receiving side of the link.</t>
  </si>
  <si>
    <t>Maximum channel insertion loss (user defined), limited by the Tx power and Rx sensitivity</t>
  </si>
  <si>
    <t>The effective data rate at the PMD level after encoding, scrambling i.e. fed to the PMA interface and transmitted on the fibre channel</t>
  </si>
  <si>
    <t>Dispersion penalty, calculated for the worst case transmission wavelength in the allocated window (Tx_Wavelength_Min, Tx_Wavelength_Max), based on the dispersion penalty estimation model presented in 3av_0705_saeki_1.pdf</t>
  </si>
  <si>
    <t>The Rx overload value for the given link</t>
  </si>
  <si>
    <t>Minimum value of the zero dispersion wavelength</t>
  </si>
  <si>
    <t>Maximum value of the zero dispersion wavelength</t>
  </si>
  <si>
    <t>Value of the dispersion curvature parameter</t>
  </si>
  <si>
    <t>Maximum calculated dispersion "D" parameter</t>
  </si>
  <si>
    <t>Minimum calculated dispersion "D" parameter</t>
  </si>
  <si>
    <t>SRS induced nonlinear penalty (as resulting from the nonlinear interaction with any other transmission system e.g. 1550nm Analog video overlay operated on the PON fiber).</t>
  </si>
  <si>
    <t>Average Tx launch power (minimum) equal to the minimum OMA at the maximum ER</t>
  </si>
  <si>
    <t>Dispersion_Penalty &lt;= ITU_Optical_Path_Penalty</t>
  </si>
  <si>
    <t>Nominal Extinction Ratio used to convert average power values to OMA values - for a test procedure, see 802.3, clause 52.9.5; for relation between OMA, ER and average power, see 802.3, clause 58.7.6</t>
  </si>
  <si>
    <t>Average Tx launch power (maximum) equal to the maximum OMA at the nominal ER</t>
  </si>
  <si>
    <t>Maximum OMA Tx launch power</t>
  </si>
  <si>
    <t>Minimum OMA Tx launch power</t>
  </si>
  <si>
    <t>Transmitter wavelength (central wavelength), calculated based on Tx_Wavelength_Min and Tx_Wavelength_Max</t>
  </si>
  <si>
    <t>The maximum (worst case) value of Chirp parameter used in the calculation of the dispersion penalty. (Normal DML's are negative)</t>
  </si>
  <si>
    <t>Defines the type of the fibre attenuation curve which will be used for calculation of the fibre attenuation for the given operating wavelength. 3 types of curves are available i.e. lambda^-4,G652AB,G652CD</t>
  </si>
  <si>
    <t>Defines the variant of the fibre attenuation curve for G.652 SMF. Maximum and minimum attenuation curves are available only for G652AB and G652CD type of fibre.</t>
  </si>
  <si>
    <t>Calculated nominal attenuation of fibre in dB/km of ideal channel (no connectors, splices etc. i.e. the medium is considered to be continous)</t>
  </si>
  <si>
    <t>Calculated total attenuation of an ideal fibre channel (no connectors, splices etc. i.e. the medium is considered to be continous)</t>
  </si>
  <si>
    <t>The total loss of the PSC device with the particular number of ports (PSC_Split_count) for the given loss curve (PSC_Loss_Curve), accounting for the ideal and excess loss</t>
  </si>
  <si>
    <t>The penalty attributable to the optical path.  Given a fixed set of transmitter and receiver, the optical path penalty is equal to the link margin measured with pure attenuation less the link margin measured with the worst case optical path.</t>
  </si>
  <si>
    <t>Average Rx sensitivity in ITU formalism, calculated as the difference between the minimum, average Tx launch power (ITU_Tx_Ave_Min) and the total power budget (Channel_Loss_Max + ITU_Optical_Path_Penalty) @ BER 1e-3</t>
  </si>
  <si>
    <t>Average Rx sensitivity (ITU_Rx_Sensitivity_Ave) in OMA, for the given nominal ER (ITU_Ernom) @ BER 1e-3</t>
  </si>
  <si>
    <t>Stressed Rx sensitivity in average power form @ BER 1e-3</t>
  </si>
  <si>
    <t>OMA stressed Rx sensitivity in average power form @ BER 1e-3</t>
  </si>
  <si>
    <t>Ideal Rx sensitivity in IEEE formalism in OMA taking the TDP into account.</t>
  </si>
  <si>
    <t>Colour Code Key</t>
  </si>
  <si>
    <t>The additional loss resulting from the non-ideal fibre channel elements i.e. connectors, splices and as well as other sources of extra loss</t>
  </si>
  <si>
    <t>Transmitter and Dispersion Penalty (maximum) is equal to the link margin, measured with an ideal Tx and pure attenuation less the link margin measured with a worst case Tx and worst case optical path.</t>
  </si>
  <si>
    <t>Power Budget</t>
  </si>
  <si>
    <t>Available power budget</t>
  </si>
  <si>
    <t>IEEE_Rx_Sen_Ave</t>
  </si>
  <si>
    <t>Ideal Rx sensitivity in IEEE formalism in average power taking the TDP into account.</t>
  </si>
  <si>
    <t>Newly added fields</t>
  </si>
  <si>
    <t>Version 1.0</t>
  </si>
  <si>
    <t>Initial version of the link model spreadsheet; derived from P802.3av link model with no changes to power budget calculation model;</t>
  </si>
  <si>
    <t>Version 1.1</t>
  </si>
  <si>
    <t>Clarified names on individual tabs with examples of power budgets per comment from Susumu Nishihara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</si>
</sst>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_);\(&quot;EUR&quot;\ #,##0\)"/>
    <numFmt numFmtId="173" formatCode="&quot;EUR&quot;\ #,##0_);[Red]\(&quot;EUR&quot;\ #,##0\)"/>
    <numFmt numFmtId="174" formatCode="&quot;EUR&quot;\ #,##0.00_);\(&quot;EUR&quot;\ #,##0.00\)"/>
    <numFmt numFmtId="175" formatCode="&quot;EUR&quot;\ #,##0.00_);[Red]\(&quot;EUR&quot;\ #,##0.00\)"/>
    <numFmt numFmtId="176" formatCode="_(&quot;EUR&quot;\ * #,##0_);_(&quot;EUR&quot;\ * \(#,##0\);_(&quot;EUR&quot;\ * &quot;-&quot;_);_(@_)"/>
    <numFmt numFmtId="177" formatCode="_(* #,##0_);_(* \(#,##0\);_(* &quot;-&quot;_);_(@_)"/>
    <numFmt numFmtId="178" formatCode="_(&quot;EUR&quot;\ * #,##0.00_);_(&quot;EUR&quot;\ * \(#,##0.00\);_(&quot;EUR&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00"/>
    <numFmt numFmtId="187" formatCode="0.00000"/>
    <numFmt numFmtId="188" formatCode="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41">
    <font>
      <sz val="10"/>
      <name val="Arial"/>
      <family val="0"/>
    </font>
    <font>
      <sz val="8"/>
      <name val="Arial"/>
      <family val="2"/>
    </font>
    <font>
      <sz val="10"/>
      <name val="Courier New"/>
      <family val="3"/>
    </font>
    <font>
      <u val="single"/>
      <sz val="10"/>
      <color indexed="12"/>
      <name val="Arial"/>
      <family val="2"/>
    </font>
    <font>
      <u val="single"/>
      <sz val="10"/>
      <color indexed="36"/>
      <name val="Arial"/>
      <family val="2"/>
    </font>
    <font>
      <b/>
      <sz val="10"/>
      <name val="Courier New"/>
      <family val="3"/>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51"/>
        <bgColor indexed="64"/>
      </patternFill>
    </fill>
    <fill>
      <patternFill patternType="solid">
        <fgColor indexed="11"/>
        <bgColor indexed="64"/>
      </patternFill>
    </fill>
    <fill>
      <patternFill patternType="solid">
        <fgColor indexed="10"/>
        <bgColor indexed="64"/>
      </patternFill>
    </fill>
    <fill>
      <patternFill patternType="solid">
        <fgColor indexed="43"/>
        <bgColor indexed="64"/>
      </patternFill>
    </fill>
    <fill>
      <patternFill patternType="solid">
        <fgColor indexed="4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style="medium"/>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3">
    <xf numFmtId="0" fontId="0" fillId="0" borderId="0" xfId="0" applyAlignment="1">
      <alignment/>
    </xf>
    <xf numFmtId="0" fontId="2" fillId="0" borderId="0" xfId="0" applyFont="1" applyBorder="1" applyAlignment="1" applyProtection="1">
      <alignment horizontal="center"/>
      <protection/>
    </xf>
    <xf numFmtId="2" fontId="2" fillId="0" borderId="0" xfId="0" applyNumberFormat="1"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0" xfId="0" applyFont="1" applyFill="1" applyBorder="1" applyAlignment="1" applyProtection="1">
      <alignment horizontal="center"/>
      <protection/>
    </xf>
    <xf numFmtId="2"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11" xfId="0" applyFont="1" applyBorder="1" applyAlignment="1" applyProtection="1">
      <alignment horizontal="left"/>
      <protection/>
    </xf>
    <xf numFmtId="0" fontId="2" fillId="0" borderId="12" xfId="0" applyFont="1" applyBorder="1" applyAlignment="1" applyProtection="1">
      <alignment horizontal="left"/>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2" fontId="2" fillId="0" borderId="10" xfId="0" applyNumberFormat="1" applyFont="1" applyFill="1" applyBorder="1" applyAlignment="1" applyProtection="1">
      <alignment horizontal="center"/>
      <protection/>
    </xf>
    <xf numFmtId="0" fontId="2" fillId="0" borderId="15" xfId="0" applyFont="1" applyBorder="1" applyAlignment="1" applyProtection="1">
      <alignment horizontal="center"/>
      <protection/>
    </xf>
    <xf numFmtId="0" fontId="2" fillId="0" borderId="16" xfId="0" applyFont="1" applyBorder="1" applyAlignment="1" applyProtection="1">
      <alignment horizontal="center"/>
      <protection/>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Border="1" applyAlignment="1" applyProtection="1">
      <alignment horizontal="left"/>
      <protection/>
    </xf>
    <xf numFmtId="49" fontId="2" fillId="33" borderId="0" xfId="0" applyNumberFormat="1" applyFont="1" applyFill="1" applyBorder="1" applyAlignment="1" applyProtection="1">
      <alignment horizontal="left" wrapText="1"/>
      <protection/>
    </xf>
    <xf numFmtId="49" fontId="2" fillId="33" borderId="10" xfId="0" applyNumberFormat="1" applyFont="1" applyFill="1" applyBorder="1" applyAlignment="1" applyProtection="1">
      <alignment horizontal="left" wrapText="1"/>
      <protection/>
    </xf>
    <xf numFmtId="49" fontId="2" fillId="33" borderId="15" xfId="0" applyNumberFormat="1" applyFont="1" applyFill="1" applyBorder="1" applyAlignment="1" applyProtection="1">
      <alignment horizontal="left" wrapText="1"/>
      <protection/>
    </xf>
    <xf numFmtId="0" fontId="2" fillId="34" borderId="11" xfId="0" applyFont="1" applyFill="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34" borderId="12" xfId="0" applyFont="1" applyFill="1" applyBorder="1" applyAlignment="1" applyProtection="1">
      <alignment horizontal="left" vertical="center"/>
      <protection/>
    </xf>
    <xf numFmtId="0" fontId="2" fillId="34" borderId="17"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2" fontId="2" fillId="35"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2" fontId="2" fillId="36" borderId="0" xfId="0" applyNumberFormat="1" applyFont="1" applyFill="1" applyBorder="1" applyAlignment="1" applyProtection="1">
      <alignment horizontal="center" vertical="center"/>
      <protection locked="0"/>
    </xf>
    <xf numFmtId="2" fontId="2" fillId="0" borderId="0" xfId="0" applyNumberFormat="1" applyFont="1" applyBorder="1" applyAlignment="1" applyProtection="1">
      <alignment horizontal="center" vertical="center"/>
      <protection/>
    </xf>
    <xf numFmtId="2" fontId="2" fillId="0" borderId="0" xfId="0" applyNumberFormat="1" applyFont="1" applyFill="1" applyBorder="1" applyAlignment="1" applyProtection="1">
      <alignment horizontal="center" vertical="center"/>
      <protection/>
    </xf>
    <xf numFmtId="2" fontId="2" fillId="0" borderId="10"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2" fontId="2" fillId="0" borderId="14" xfId="0" applyNumberFormat="1"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2" fontId="2" fillId="36" borderId="15"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2" fontId="2" fillId="0" borderId="0" xfId="0" applyNumberFormat="1" applyFont="1" applyBorder="1" applyAlignment="1" applyProtection="1">
      <alignment horizontal="center" vertical="center"/>
      <protection locked="0"/>
    </xf>
    <xf numFmtId="0" fontId="2" fillId="36" borderId="0" xfId="0" applyFont="1" applyFill="1" applyBorder="1" applyAlignment="1" applyProtection="1">
      <alignment horizontal="center" vertical="center"/>
      <protection locked="0"/>
    </xf>
    <xf numFmtId="0" fontId="2" fillId="0" borderId="0" xfId="0" applyFont="1" applyBorder="1" applyAlignment="1" applyProtection="1">
      <alignment/>
      <protection/>
    </xf>
    <xf numFmtId="0" fontId="2" fillId="37" borderId="0" xfId="0" applyFont="1" applyFill="1" applyBorder="1" applyAlignment="1" applyProtection="1">
      <alignment horizontal="center"/>
      <protection/>
    </xf>
    <xf numFmtId="2" fontId="2" fillId="35" borderId="15" xfId="0" applyNumberFormat="1" applyFont="1" applyFill="1" applyBorder="1" applyAlignment="1" applyProtection="1">
      <alignment horizontal="center" vertical="center"/>
      <protection locked="0"/>
    </xf>
    <xf numFmtId="2" fontId="2" fillId="0" borderId="15" xfId="0" applyNumberFormat="1" applyFont="1" applyBorder="1" applyAlignment="1" applyProtection="1">
      <alignment horizontal="center" vertical="center"/>
      <protection/>
    </xf>
    <xf numFmtId="2" fontId="2" fillId="0" borderId="16" xfId="0" applyNumberFormat="1" applyFont="1" applyBorder="1" applyAlignment="1" applyProtection="1">
      <alignment horizontal="center" vertical="center"/>
      <protection/>
    </xf>
    <xf numFmtId="0" fontId="2" fillId="0" borderId="17" xfId="0" applyFont="1" applyBorder="1" applyAlignment="1" applyProtection="1">
      <alignment horizontal="left"/>
      <protection/>
    </xf>
    <xf numFmtId="2" fontId="2" fillId="0" borderId="15" xfId="0" applyNumberFormat="1" applyFont="1" applyFill="1" applyBorder="1" applyAlignment="1" applyProtection="1">
      <alignment horizontal="center"/>
      <protection/>
    </xf>
    <xf numFmtId="0" fontId="2" fillId="0" borderId="16" xfId="0" applyFont="1" applyBorder="1" applyAlignment="1" applyProtection="1">
      <alignment horizontal="center" vertical="center"/>
      <protection/>
    </xf>
    <xf numFmtId="0" fontId="6" fillId="38" borderId="17" xfId="0" applyFont="1" applyFill="1" applyBorder="1" applyAlignment="1">
      <alignment horizontal="center" vertical="center" wrapText="1"/>
    </xf>
    <xf numFmtId="0" fontId="2" fillId="0" borderId="0" xfId="0" applyFont="1" applyFill="1" applyBorder="1" applyAlignment="1" applyProtection="1">
      <alignment horizontal="left" vertical="center"/>
      <protection/>
    </xf>
    <xf numFmtId="0" fontId="2" fillId="34" borderId="18" xfId="0" applyFont="1" applyFill="1" applyBorder="1" applyAlignment="1" applyProtection="1">
      <alignment horizontal="left"/>
      <protection/>
    </xf>
    <xf numFmtId="0" fontId="2" fillId="36" borderId="18" xfId="0" applyFont="1" applyFill="1" applyBorder="1" applyAlignment="1" applyProtection="1">
      <alignment/>
      <protection/>
    </xf>
    <xf numFmtId="0" fontId="2" fillId="37" borderId="12" xfId="0" applyFont="1" applyFill="1" applyBorder="1" applyAlignment="1" applyProtection="1">
      <alignment/>
      <protection/>
    </xf>
    <xf numFmtId="0" fontId="2" fillId="0" borderId="18" xfId="0" applyFont="1" applyBorder="1" applyAlignment="1" applyProtection="1">
      <alignment/>
      <protection/>
    </xf>
    <xf numFmtId="0" fontId="2" fillId="33" borderId="18" xfId="0" applyFont="1" applyFill="1" applyBorder="1" applyAlignment="1" applyProtection="1">
      <alignment/>
      <protection/>
    </xf>
    <xf numFmtId="0" fontId="0" fillId="39" borderId="12" xfId="0" applyFill="1" applyBorder="1" applyAlignment="1">
      <alignment/>
    </xf>
    <xf numFmtId="0" fontId="2" fillId="0" borderId="0" xfId="0" applyFont="1" applyFill="1" applyBorder="1" applyAlignment="1" applyProtection="1">
      <alignment horizontal="center" vertical="center"/>
      <protection/>
    </xf>
    <xf numFmtId="0" fontId="2" fillId="0" borderId="0" xfId="57" applyFont="1" applyBorder="1" applyAlignment="1" applyProtection="1">
      <alignment horizontal="center"/>
      <protection/>
    </xf>
    <xf numFmtId="0" fontId="2" fillId="0" borderId="0" xfId="57" applyFont="1" applyBorder="1" applyProtection="1">
      <alignment/>
      <protection/>
    </xf>
    <xf numFmtId="0" fontId="2" fillId="0" borderId="0" xfId="57" applyFont="1" applyFill="1" applyBorder="1" applyProtection="1">
      <alignment/>
      <protection/>
    </xf>
    <xf numFmtId="0" fontId="2" fillId="0" borderId="0" xfId="57" applyFont="1" applyBorder="1" applyAlignment="1" applyProtection="1">
      <alignment horizontal="left"/>
      <protection/>
    </xf>
    <xf numFmtId="0" fontId="2" fillId="0" borderId="0" xfId="57" applyFont="1" applyFill="1" applyBorder="1" applyAlignment="1" applyProtection="1">
      <alignment horizontal="left"/>
      <protection/>
    </xf>
    <xf numFmtId="0" fontId="2" fillId="0" borderId="0" xfId="57" applyFont="1" applyBorder="1" applyAlignment="1" applyProtection="1">
      <alignment/>
      <protection/>
    </xf>
    <xf numFmtId="0" fontId="2" fillId="34" borderId="17" xfId="57" applyFont="1" applyFill="1" applyBorder="1" applyAlignment="1" applyProtection="1">
      <alignment horizontal="left" vertical="center"/>
      <protection/>
    </xf>
    <xf numFmtId="2" fontId="2" fillId="35" borderId="15" xfId="57" applyNumberFormat="1" applyFont="1" applyFill="1" applyBorder="1" applyAlignment="1" applyProtection="1">
      <alignment horizontal="center" vertical="center"/>
      <protection locked="0"/>
    </xf>
    <xf numFmtId="0" fontId="2" fillId="0" borderId="15" xfId="57" applyFont="1" applyBorder="1" applyAlignment="1" applyProtection="1">
      <alignment horizontal="center" vertical="center"/>
      <protection/>
    </xf>
    <xf numFmtId="49" fontId="2" fillId="33" borderId="15" xfId="57" applyNumberFormat="1" applyFont="1" applyFill="1" applyBorder="1" applyAlignment="1" applyProtection="1">
      <alignment horizontal="left" wrapText="1"/>
      <protection/>
    </xf>
    <xf numFmtId="2" fontId="2" fillId="0" borderId="15" xfId="57" applyNumberFormat="1" applyFont="1" applyBorder="1" applyAlignment="1" applyProtection="1">
      <alignment horizontal="center" vertical="center"/>
      <protection/>
    </xf>
    <xf numFmtId="2" fontId="2" fillId="0" borderId="16" xfId="57" applyNumberFormat="1" applyFont="1" applyBorder="1" applyAlignment="1" applyProtection="1">
      <alignment horizontal="center" vertical="center"/>
      <protection/>
    </xf>
    <xf numFmtId="0" fontId="2" fillId="34" borderId="11" xfId="57" applyFont="1" applyFill="1" applyBorder="1" applyAlignment="1" applyProtection="1">
      <alignment horizontal="left" vertical="center"/>
      <protection/>
    </xf>
    <xf numFmtId="2" fontId="2" fillId="36" borderId="0" xfId="57" applyNumberFormat="1" applyFont="1" applyFill="1" applyBorder="1" applyAlignment="1" applyProtection="1">
      <alignment horizontal="center" vertical="center"/>
      <protection locked="0"/>
    </xf>
    <xf numFmtId="0" fontId="2" fillId="0" borderId="0" xfId="57" applyFont="1" applyBorder="1" applyAlignment="1" applyProtection="1">
      <alignment horizontal="center" vertical="center"/>
      <protection/>
    </xf>
    <xf numFmtId="49" fontId="2" fillId="33" borderId="0" xfId="57" applyNumberFormat="1" applyFont="1" applyFill="1" applyBorder="1" applyAlignment="1" applyProtection="1">
      <alignment horizontal="left" wrapText="1"/>
      <protection/>
    </xf>
    <xf numFmtId="2" fontId="2" fillId="0" borderId="0" xfId="57" applyNumberFormat="1" applyFont="1" applyBorder="1" applyAlignment="1" applyProtection="1">
      <alignment horizontal="center" vertical="center"/>
      <protection/>
    </xf>
    <xf numFmtId="2" fontId="2" fillId="0" borderId="14" xfId="57" applyNumberFormat="1" applyFont="1" applyBorder="1" applyAlignment="1" applyProtection="1">
      <alignment horizontal="center" vertical="center"/>
      <protection/>
    </xf>
    <xf numFmtId="0" fontId="2" fillId="0" borderId="11" xfId="57" applyFont="1" applyBorder="1" applyAlignment="1" applyProtection="1">
      <alignment horizontal="left" vertical="center"/>
      <protection/>
    </xf>
    <xf numFmtId="2" fontId="2" fillId="0" borderId="0" xfId="57" applyNumberFormat="1" applyFont="1" applyFill="1" applyBorder="1" applyAlignment="1" applyProtection="1">
      <alignment horizontal="center"/>
      <protection/>
    </xf>
    <xf numFmtId="2" fontId="2" fillId="0" borderId="0" xfId="57" applyNumberFormat="1" applyFont="1" applyFill="1" applyBorder="1" applyAlignment="1" applyProtection="1">
      <alignment horizontal="center" vertical="center"/>
      <protection/>
    </xf>
    <xf numFmtId="0" fontId="2" fillId="0" borderId="14" xfId="57" applyFont="1" applyBorder="1" applyAlignment="1" applyProtection="1">
      <alignment horizontal="center" vertical="center"/>
      <protection/>
    </xf>
    <xf numFmtId="2" fontId="2" fillId="35" borderId="0" xfId="57" applyNumberFormat="1" applyFont="1" applyFill="1" applyBorder="1" applyAlignment="1" applyProtection="1">
      <alignment horizontal="center" vertical="center"/>
      <protection locked="0"/>
    </xf>
    <xf numFmtId="0" fontId="2" fillId="34" borderId="12" xfId="57" applyFont="1" applyFill="1" applyBorder="1" applyAlignment="1" applyProtection="1">
      <alignment horizontal="left" vertical="center"/>
      <protection/>
    </xf>
    <xf numFmtId="2" fontId="2" fillId="0" borderId="10" xfId="57" applyNumberFormat="1" applyFont="1" applyBorder="1" applyAlignment="1" applyProtection="1">
      <alignment horizontal="center" vertical="center"/>
      <protection locked="0"/>
    </xf>
    <xf numFmtId="0" fontId="2" fillId="0" borderId="10" xfId="57" applyFont="1" applyBorder="1" applyAlignment="1" applyProtection="1">
      <alignment horizontal="center" vertical="center"/>
      <protection/>
    </xf>
    <xf numFmtId="49" fontId="2" fillId="33" borderId="10" xfId="57" applyNumberFormat="1" applyFont="1" applyFill="1" applyBorder="1" applyAlignment="1" applyProtection="1">
      <alignment horizontal="left" wrapText="1"/>
      <protection/>
    </xf>
    <xf numFmtId="0" fontId="2" fillId="0" borderId="13" xfId="57" applyFont="1" applyBorder="1" applyAlignment="1" applyProtection="1">
      <alignment horizontal="center" vertical="center"/>
      <protection/>
    </xf>
    <xf numFmtId="0" fontId="2" fillId="0" borderId="0" xfId="57" applyFont="1" applyFill="1" applyBorder="1" applyAlignment="1" applyProtection="1">
      <alignment horizontal="center"/>
      <protection/>
    </xf>
    <xf numFmtId="2" fontId="2" fillId="36" borderId="15" xfId="57" applyNumberFormat="1" applyFont="1" applyFill="1" applyBorder="1" applyAlignment="1" applyProtection="1">
      <alignment horizontal="center" vertical="center"/>
      <protection locked="0"/>
    </xf>
    <xf numFmtId="0" fontId="2" fillId="0" borderId="16" xfId="57" applyFont="1" applyBorder="1" applyAlignment="1" applyProtection="1">
      <alignment horizontal="center" vertical="center"/>
      <protection/>
    </xf>
    <xf numFmtId="0" fontId="5" fillId="0" borderId="0" xfId="57" applyFont="1" applyBorder="1" applyAlignment="1" applyProtection="1">
      <alignment horizontal="center" vertical="center"/>
      <protection/>
    </xf>
    <xf numFmtId="2" fontId="2" fillId="0" borderId="0" xfId="57" applyNumberFormat="1" applyFont="1" applyBorder="1" applyAlignment="1" applyProtection="1">
      <alignment horizontal="center" vertical="center"/>
      <protection locked="0"/>
    </xf>
    <xf numFmtId="0" fontId="2" fillId="36" borderId="0" xfId="57" applyFont="1" applyFill="1" applyBorder="1" applyAlignment="1" applyProtection="1">
      <alignment horizontal="center" vertical="center"/>
      <protection locked="0"/>
    </xf>
    <xf numFmtId="0" fontId="2" fillId="0" borderId="11" xfId="57" applyFont="1" applyFill="1" applyBorder="1" applyAlignment="1" applyProtection="1">
      <alignment horizontal="left" vertical="center"/>
      <protection/>
    </xf>
    <xf numFmtId="0" fontId="2" fillId="0" borderId="0" xfId="57" applyFont="1" applyFill="1" applyBorder="1" applyAlignment="1" applyProtection="1">
      <alignment horizontal="left" vertical="center"/>
      <protection/>
    </xf>
    <xf numFmtId="0" fontId="2" fillId="0" borderId="17" xfId="57" applyFont="1" applyBorder="1" applyAlignment="1" applyProtection="1">
      <alignment horizontal="left"/>
      <protection/>
    </xf>
    <xf numFmtId="2" fontId="2" fillId="0" borderId="15" xfId="57" applyNumberFormat="1" applyFont="1" applyFill="1" applyBorder="1" applyAlignment="1" applyProtection="1">
      <alignment horizontal="center"/>
      <protection/>
    </xf>
    <xf numFmtId="0" fontId="2" fillId="0" borderId="15" xfId="57" applyFont="1" applyBorder="1" applyAlignment="1" applyProtection="1">
      <alignment horizontal="center"/>
      <protection/>
    </xf>
    <xf numFmtId="0" fontId="2" fillId="0" borderId="16" xfId="57" applyFont="1" applyBorder="1" applyAlignment="1" applyProtection="1">
      <alignment horizontal="center"/>
      <protection/>
    </xf>
    <xf numFmtId="0" fontId="2" fillId="0" borderId="11" xfId="57" applyFont="1" applyBorder="1" applyAlignment="1" applyProtection="1">
      <alignment horizontal="left"/>
      <protection/>
    </xf>
    <xf numFmtId="0" fontId="2" fillId="0" borderId="14" xfId="57" applyFont="1" applyBorder="1" applyAlignment="1" applyProtection="1">
      <alignment horizontal="center"/>
      <protection/>
    </xf>
    <xf numFmtId="2" fontId="2" fillId="0" borderId="0" xfId="57" applyNumberFormat="1" applyFont="1" applyBorder="1" applyAlignment="1" applyProtection="1">
      <alignment horizontal="center"/>
      <protection/>
    </xf>
    <xf numFmtId="0" fontId="2" fillId="0" borderId="12" xfId="57" applyFont="1" applyBorder="1" applyAlignment="1" applyProtection="1">
      <alignment horizontal="left"/>
      <protection/>
    </xf>
    <xf numFmtId="2" fontId="2" fillId="0" borderId="10" xfId="57" applyNumberFormat="1" applyFont="1" applyFill="1" applyBorder="1" applyAlignment="1" applyProtection="1">
      <alignment horizontal="center"/>
      <protection/>
    </xf>
    <xf numFmtId="0" fontId="2" fillId="0" borderId="10" xfId="57" applyFont="1" applyBorder="1" applyAlignment="1" applyProtection="1">
      <alignment horizontal="center"/>
      <protection/>
    </xf>
    <xf numFmtId="0" fontId="2" fillId="0" borderId="13" xfId="57" applyFont="1" applyBorder="1" applyAlignment="1" applyProtection="1">
      <alignment horizontal="center"/>
      <protection/>
    </xf>
    <xf numFmtId="0" fontId="2" fillId="37" borderId="0" xfId="57" applyFont="1" applyFill="1" applyBorder="1" applyAlignment="1" applyProtection="1">
      <alignment horizontal="center"/>
      <protection/>
    </xf>
    <xf numFmtId="0" fontId="0" fillId="0" borderId="19" xfId="0" applyFont="1" applyBorder="1" applyAlignment="1">
      <alignment horizontal="left" vertical="center" wrapText="1"/>
    </xf>
    <xf numFmtId="0" fontId="2" fillId="38" borderId="18" xfId="0" applyFont="1" applyFill="1" applyBorder="1" applyAlignment="1" applyProtection="1">
      <alignment horizontal="center"/>
      <protection/>
    </xf>
    <xf numFmtId="0" fontId="2" fillId="38" borderId="20" xfId="0" applyFont="1" applyFill="1" applyBorder="1" applyAlignment="1" applyProtection="1">
      <alignment horizontal="center"/>
      <protection/>
    </xf>
    <xf numFmtId="0" fontId="2" fillId="38" borderId="21" xfId="0" applyFont="1" applyFill="1" applyBorder="1" applyAlignment="1" applyProtection="1">
      <alignment horizontal="center"/>
      <protection/>
    </xf>
    <xf numFmtId="0" fontId="2" fillId="0" borderId="0" xfId="0" applyFont="1" applyBorder="1" applyAlignment="1" applyProtection="1">
      <alignment horizontal="center"/>
      <protection/>
    </xf>
    <xf numFmtId="0" fontId="2" fillId="38" borderId="18" xfId="0" applyFont="1" applyFill="1" applyBorder="1" applyAlignment="1" applyProtection="1">
      <alignment horizontal="center"/>
      <protection locked="0"/>
    </xf>
    <xf numFmtId="0" fontId="2" fillId="38" borderId="20" xfId="0" applyFont="1" applyFill="1" applyBorder="1" applyAlignment="1" applyProtection="1">
      <alignment horizontal="center"/>
      <protection locked="0"/>
    </xf>
    <xf numFmtId="0" fontId="2" fillId="0" borderId="12" xfId="0" applyFont="1" applyBorder="1" applyAlignment="1" applyProtection="1">
      <alignment horizontal="left"/>
      <protection/>
    </xf>
    <xf numFmtId="0" fontId="2" fillId="0" borderId="10" xfId="0" applyFont="1" applyBorder="1" applyAlignment="1" applyProtection="1">
      <alignment horizontal="left"/>
      <protection/>
    </xf>
    <xf numFmtId="0" fontId="2" fillId="0" borderId="13" xfId="0" applyFont="1" applyBorder="1" applyAlignment="1" applyProtection="1">
      <alignment horizontal="left"/>
      <protection/>
    </xf>
    <xf numFmtId="0" fontId="2" fillId="0" borderId="11"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14" xfId="0" applyFont="1" applyBorder="1" applyAlignment="1" applyProtection="1">
      <alignment horizontal="left"/>
      <protection/>
    </xf>
    <xf numFmtId="0" fontId="2" fillId="0" borderId="17" xfId="0" applyFont="1" applyBorder="1" applyAlignment="1" applyProtection="1">
      <alignment horizontal="left"/>
      <protection/>
    </xf>
    <xf numFmtId="0" fontId="2" fillId="0" borderId="15" xfId="0" applyFont="1" applyBorder="1" applyAlignment="1" applyProtection="1">
      <alignment horizontal="left"/>
      <protection/>
    </xf>
    <xf numFmtId="0" fontId="2" fillId="0" borderId="16" xfId="0" applyFont="1" applyBorder="1" applyAlignment="1" applyProtection="1">
      <alignment horizontal="left"/>
      <protection/>
    </xf>
    <xf numFmtId="0" fontId="5" fillId="0" borderId="18" xfId="0" applyFont="1" applyBorder="1" applyAlignment="1" applyProtection="1">
      <alignment horizontal="center"/>
      <protection/>
    </xf>
    <xf numFmtId="0" fontId="5"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2" fillId="38" borderId="18" xfId="57" applyFont="1" applyFill="1" applyBorder="1" applyAlignment="1" applyProtection="1">
      <alignment horizontal="center"/>
      <protection/>
    </xf>
    <xf numFmtId="0" fontId="2" fillId="38" borderId="20" xfId="57" applyFont="1" applyFill="1" applyBorder="1" applyAlignment="1" applyProtection="1">
      <alignment horizontal="center"/>
      <protection/>
    </xf>
    <xf numFmtId="0" fontId="2" fillId="38" borderId="21" xfId="57" applyFont="1" applyFill="1" applyBorder="1" applyAlignment="1" applyProtection="1">
      <alignment horizontal="center"/>
      <protection/>
    </xf>
    <xf numFmtId="0" fontId="2" fillId="38" borderId="18" xfId="57" applyFont="1" applyFill="1" applyBorder="1" applyAlignment="1" applyProtection="1">
      <alignment horizontal="center"/>
      <protection locked="0"/>
    </xf>
    <xf numFmtId="0" fontId="2" fillId="38" borderId="20" xfId="57" applyFont="1" applyFill="1" applyBorder="1" applyAlignment="1" applyProtection="1">
      <alignment horizontal="center"/>
      <protection locked="0"/>
    </xf>
    <xf numFmtId="0" fontId="2" fillId="0" borderId="15" xfId="57" applyFont="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03">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285750</xdr:colOff>
      <xdr:row>40</xdr:row>
      <xdr:rowOff>66675</xdr:rowOff>
    </xdr:to>
    <xdr:pic>
      <xdr:nvPicPr>
        <xdr:cNvPr id="1" name="Picture 3"/>
        <xdr:cNvPicPr preferRelativeResize="1">
          <a:picLocks noChangeAspect="1"/>
        </xdr:cNvPicPr>
      </xdr:nvPicPr>
      <xdr:blipFill>
        <a:blip r:embed="rId1"/>
        <a:stretch>
          <a:fillRect/>
        </a:stretch>
      </xdr:blipFill>
      <xdr:spPr>
        <a:xfrm>
          <a:off x="0" y="0"/>
          <a:ext cx="8820150" cy="6543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torat\My%20documents\IEEE\802.3av\2007.11%20-%20Atlanta,%20Georgia%20USA\Temporary\Effenberger\LossBudgets2007-1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k model illustration"/>
      <sheetName val="Revision notes"/>
      <sheetName val="version 2.1"/>
      <sheetName val="PR-D1 &amp; PY-D1"/>
      <sheetName val="PR-D2 &amp; PY-D2"/>
      <sheetName val="PR-D3 &amp; PY-D3"/>
      <sheetName val="PR-U1"/>
      <sheetName val="PR-U2"/>
      <sheetName val="PR-U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85" zoomScaleNormal="85" zoomScalePageLayoutView="0" workbookViewId="0" topLeftCell="A1">
      <selection activeCell="E58" sqref="E58"/>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3"/>
  <dimension ref="A1:J62"/>
  <sheetViews>
    <sheetView zoomScale="70" zoomScaleNormal="70" zoomScalePageLayoutView="0" workbookViewId="0" topLeftCell="A1">
      <selection activeCell="L24" sqref="L24"/>
    </sheetView>
  </sheetViews>
  <sheetFormatPr defaultColWidth="9.140625" defaultRowHeight="12.75"/>
  <cols>
    <col min="1" max="1" width="39.7109375" style="63" bestFit="1" customWidth="1"/>
    <col min="2" max="2" width="19.140625" style="60" bestFit="1" customWidth="1"/>
    <col min="3" max="3" width="12.421875" style="61" customWidth="1"/>
    <col min="4" max="4" width="114.57421875" style="63" customWidth="1"/>
    <col min="5" max="5" width="13.7109375" style="64" customWidth="1"/>
    <col min="6" max="6" width="13.28125" style="64" customWidth="1"/>
    <col min="7" max="7" width="9.421875" style="61" bestFit="1" customWidth="1"/>
    <col min="8" max="8" width="8.8515625" style="62" hidden="1" customWidth="1"/>
    <col min="9" max="9" width="11.28125" style="61" hidden="1" customWidth="1"/>
    <col min="10" max="10" width="0" style="61" hidden="1" customWidth="1"/>
    <col min="11" max="16" width="9.140625" style="61" customWidth="1"/>
    <col min="17" max="17" width="14.57421875" style="61" customWidth="1"/>
    <col min="18" max="16384" width="9.140625" style="61" customWidth="1"/>
  </cols>
  <sheetData>
    <row r="1" spans="1:6" ht="13.5">
      <c r="A1" s="60" t="s">
        <v>2</v>
      </c>
      <c r="B1" s="60" t="s">
        <v>3</v>
      </c>
      <c r="C1" s="60" t="s">
        <v>4</v>
      </c>
      <c r="D1" s="60" t="s">
        <v>38</v>
      </c>
      <c r="E1" s="60" t="s">
        <v>36</v>
      </c>
      <c r="F1" s="60" t="s">
        <v>37</v>
      </c>
    </row>
    <row r="2" ht="14.25" thickBot="1"/>
    <row r="3" spans="1:8" ht="14.25" thickBot="1">
      <c r="A3" s="127" t="s">
        <v>0</v>
      </c>
      <c r="B3" s="128"/>
      <c r="C3" s="128"/>
      <c r="D3" s="128"/>
      <c r="E3" s="128"/>
      <c r="F3" s="129"/>
      <c r="G3" s="65"/>
      <c r="H3" s="65"/>
    </row>
    <row r="4" spans="1:10" ht="26.25" customHeight="1">
      <c r="A4" s="66" t="s">
        <v>31</v>
      </c>
      <c r="B4" s="67">
        <v>6</v>
      </c>
      <c r="C4" s="68" t="s">
        <v>9</v>
      </c>
      <c r="D4" s="69" t="s">
        <v>90</v>
      </c>
      <c r="E4" s="70">
        <v>0</v>
      </c>
      <c r="F4" s="71">
        <v>9</v>
      </c>
      <c r="G4" s="60"/>
      <c r="H4" s="60" t="s">
        <v>12</v>
      </c>
      <c r="I4" s="60" t="s">
        <v>14</v>
      </c>
      <c r="J4" s="60" t="s">
        <v>12</v>
      </c>
    </row>
    <row r="5" spans="1:10" ht="13.5">
      <c r="A5" s="72" t="s">
        <v>56</v>
      </c>
      <c r="B5" s="73">
        <v>2</v>
      </c>
      <c r="C5" s="74" t="s">
        <v>1</v>
      </c>
      <c r="D5" s="75" t="s">
        <v>88</v>
      </c>
      <c r="E5" s="76">
        <v>-99</v>
      </c>
      <c r="F5" s="77">
        <v>99</v>
      </c>
      <c r="G5" s="60"/>
      <c r="H5" s="60" t="s">
        <v>20</v>
      </c>
      <c r="I5" s="60" t="s">
        <v>10</v>
      </c>
      <c r="J5" s="60" t="s">
        <v>11</v>
      </c>
    </row>
    <row r="6" spans="1:10" ht="13.5">
      <c r="A6" s="72" t="s">
        <v>57</v>
      </c>
      <c r="B6" s="73">
        <v>7</v>
      </c>
      <c r="C6" s="74" t="s">
        <v>1</v>
      </c>
      <c r="D6" s="75" t="s">
        <v>91</v>
      </c>
      <c r="E6" s="76">
        <v>-99</v>
      </c>
      <c r="F6" s="77">
        <v>99</v>
      </c>
      <c r="G6" s="60"/>
      <c r="H6" s="60" t="s">
        <v>11</v>
      </c>
      <c r="I6" s="60" t="s">
        <v>15</v>
      </c>
      <c r="J6" s="60"/>
    </row>
    <row r="7" spans="1:8" ht="13.5">
      <c r="A7" s="78" t="s">
        <v>33</v>
      </c>
      <c r="B7" s="76">
        <f>10*LOG((2*10^(B5/10)*(10^(B4/10)-1)/(10^(B4/10)+1)),10)</f>
        <v>2.7807962446347068</v>
      </c>
      <c r="C7" s="74" t="s">
        <v>1</v>
      </c>
      <c r="D7" s="75" t="s">
        <v>93</v>
      </c>
      <c r="E7" s="76"/>
      <c r="F7" s="77"/>
      <c r="G7" s="79"/>
      <c r="H7" s="64"/>
    </row>
    <row r="8" spans="1:8" ht="13.5">
      <c r="A8" s="78" t="s">
        <v>33</v>
      </c>
      <c r="B8" s="80">
        <f>10^(B7/10)</f>
        <v>1.8970536991429974</v>
      </c>
      <c r="C8" s="74" t="s">
        <v>71</v>
      </c>
      <c r="D8" s="75" t="s">
        <v>93</v>
      </c>
      <c r="E8" s="74"/>
      <c r="F8" s="81"/>
      <c r="G8" s="60"/>
      <c r="H8" s="64"/>
    </row>
    <row r="9" spans="1:8" ht="13.5">
      <c r="A9" s="78" t="s">
        <v>70</v>
      </c>
      <c r="B9" s="76">
        <f>10*LOG((2*10^(B6/10)*(10^(B4/10)-1)/(10^(B4/10)+1)),10)</f>
        <v>7.780796244634706</v>
      </c>
      <c r="C9" s="74" t="s">
        <v>1</v>
      </c>
      <c r="D9" s="75" t="s">
        <v>92</v>
      </c>
      <c r="E9" s="76"/>
      <c r="F9" s="77"/>
      <c r="G9" s="79"/>
      <c r="H9" s="64"/>
    </row>
    <row r="10" spans="1:8" ht="13.5">
      <c r="A10" s="78" t="s">
        <v>70</v>
      </c>
      <c r="B10" s="80">
        <f>10^(B9/10)</f>
        <v>5.9990105329396854</v>
      </c>
      <c r="C10" s="74" t="s">
        <v>71</v>
      </c>
      <c r="D10" s="75" t="s">
        <v>92</v>
      </c>
      <c r="E10" s="74"/>
      <c r="F10" s="81"/>
      <c r="G10" s="60"/>
      <c r="H10" s="64"/>
    </row>
    <row r="11" spans="1:6" ht="13.5">
      <c r="A11" s="72" t="s">
        <v>34</v>
      </c>
      <c r="B11" s="82">
        <v>1290</v>
      </c>
      <c r="C11" s="74" t="s">
        <v>6</v>
      </c>
      <c r="D11" s="75" t="s">
        <v>61</v>
      </c>
      <c r="E11" s="76">
        <v>1200</v>
      </c>
      <c r="F11" s="77">
        <v>1600</v>
      </c>
    </row>
    <row r="12" spans="1:6" ht="13.5">
      <c r="A12" s="72" t="s">
        <v>35</v>
      </c>
      <c r="B12" s="82">
        <v>1330</v>
      </c>
      <c r="C12" s="74" t="s">
        <v>6</v>
      </c>
      <c r="D12" s="75" t="s">
        <v>62</v>
      </c>
      <c r="E12" s="76">
        <v>1200</v>
      </c>
      <c r="F12" s="77">
        <v>1600</v>
      </c>
    </row>
    <row r="13" spans="1:6" ht="13.5" customHeight="1">
      <c r="A13" s="78" t="s">
        <v>39</v>
      </c>
      <c r="B13" s="80">
        <f>(B12+B11)/2</f>
        <v>1310</v>
      </c>
      <c r="C13" s="74" t="s">
        <v>6</v>
      </c>
      <c r="D13" s="75" t="s">
        <v>94</v>
      </c>
      <c r="E13" s="76">
        <f>B11</f>
        <v>1290</v>
      </c>
      <c r="F13" s="77">
        <f>B12</f>
        <v>1330</v>
      </c>
    </row>
    <row r="14" spans="1:6" ht="13.5" customHeight="1">
      <c r="A14" s="72" t="s">
        <v>32</v>
      </c>
      <c r="B14" s="73">
        <v>-2</v>
      </c>
      <c r="C14" s="74" t="s">
        <v>5</v>
      </c>
      <c r="D14" s="75" t="s">
        <v>95</v>
      </c>
      <c r="E14" s="76"/>
      <c r="F14" s="77"/>
    </row>
    <row r="15" spans="1:6" ht="13.5" customHeight="1" thickBot="1">
      <c r="A15" s="83" t="s">
        <v>43</v>
      </c>
      <c r="B15" s="84">
        <v>1250</v>
      </c>
      <c r="C15" s="85" t="s">
        <v>7</v>
      </c>
      <c r="D15" s="86" t="s">
        <v>79</v>
      </c>
      <c r="E15" s="85">
        <v>1250</v>
      </c>
      <c r="F15" s="87">
        <v>11500</v>
      </c>
    </row>
    <row r="16" spans="1:4" ht="14.25" thickBot="1">
      <c r="A16" s="64"/>
      <c r="B16" s="79"/>
      <c r="C16" s="88"/>
      <c r="D16" s="64"/>
    </row>
    <row r="17" spans="1:8" ht="14.25" thickBot="1">
      <c r="A17" s="130" t="s">
        <v>28</v>
      </c>
      <c r="B17" s="131"/>
      <c r="C17" s="131"/>
      <c r="D17" s="131"/>
      <c r="E17" s="131"/>
      <c r="F17" s="131"/>
      <c r="G17" s="65"/>
      <c r="H17" s="65"/>
    </row>
    <row r="18" spans="1:6" ht="27" customHeight="1">
      <c r="A18" s="66" t="s">
        <v>46</v>
      </c>
      <c r="B18" s="89" t="s">
        <v>14</v>
      </c>
      <c r="C18" s="68" t="s">
        <v>5</v>
      </c>
      <c r="D18" s="69" t="s">
        <v>96</v>
      </c>
      <c r="E18" s="68"/>
      <c r="F18" s="90"/>
    </row>
    <row r="19" spans="1:6" ht="27" customHeight="1">
      <c r="A19" s="72" t="s">
        <v>47</v>
      </c>
      <c r="B19" s="73" t="s">
        <v>12</v>
      </c>
      <c r="C19" s="91" t="s">
        <v>5</v>
      </c>
      <c r="D19" s="75" t="s">
        <v>97</v>
      </c>
      <c r="E19" s="74"/>
      <c r="F19" s="81"/>
    </row>
    <row r="20" spans="1:6" ht="13.5" customHeight="1">
      <c r="A20" s="72" t="s">
        <v>48</v>
      </c>
      <c r="B20" s="92">
        <v>0.35</v>
      </c>
      <c r="C20" s="74" t="s">
        <v>13</v>
      </c>
      <c r="D20" s="75" t="s">
        <v>73</v>
      </c>
      <c r="E20" s="74">
        <v>0</v>
      </c>
      <c r="F20" s="81">
        <v>1</v>
      </c>
    </row>
    <row r="21" spans="1:6" ht="13.5">
      <c r="A21" s="78" t="s">
        <v>49</v>
      </c>
      <c r="B21" s="76">
        <f>IF(B18="lambda^-4",(IF(Uc&lt;1000,850,IF(Uc&gt;1430,1550,1310))),Uc)</f>
        <v>1310</v>
      </c>
      <c r="C21" s="74" t="s">
        <v>6</v>
      </c>
      <c r="D21" s="75" t="s">
        <v>19</v>
      </c>
      <c r="E21" s="74"/>
      <c r="F21" s="81"/>
    </row>
    <row r="22" spans="1:6" ht="27">
      <c r="A22" s="78" t="s">
        <v>50</v>
      </c>
      <c r="B22" s="76">
        <f>fibre_loss(B18,B19,B21,B20,Uc)</f>
        <v>0.3500740302223445</v>
      </c>
      <c r="C22" s="74" t="s">
        <v>13</v>
      </c>
      <c r="D22" s="75" t="s">
        <v>98</v>
      </c>
      <c r="E22" s="74"/>
      <c r="F22" s="81"/>
    </row>
    <row r="23" spans="1:8" ht="13.5">
      <c r="A23" s="72" t="s">
        <v>30</v>
      </c>
      <c r="B23" s="93">
        <v>20</v>
      </c>
      <c r="C23" s="74" t="s">
        <v>8</v>
      </c>
      <c r="D23" s="75" t="s">
        <v>74</v>
      </c>
      <c r="E23" s="74">
        <v>0.5</v>
      </c>
      <c r="F23" s="81">
        <v>20</v>
      </c>
      <c r="G23" s="60"/>
      <c r="H23" s="60"/>
    </row>
    <row r="24" spans="1:6" ht="13.5" customHeight="1">
      <c r="A24" s="78" t="s">
        <v>51</v>
      </c>
      <c r="B24" s="76">
        <f>B22*B23</f>
        <v>7.00148060444689</v>
      </c>
      <c r="C24" s="74" t="s">
        <v>9</v>
      </c>
      <c r="D24" s="75" t="s">
        <v>99</v>
      </c>
      <c r="E24" s="74"/>
      <c r="F24" s="81"/>
    </row>
    <row r="25" spans="1:8" ht="13.5" customHeight="1">
      <c r="A25" s="72" t="s">
        <v>40</v>
      </c>
      <c r="B25" s="92">
        <v>32</v>
      </c>
      <c r="C25" s="74" t="s">
        <v>5</v>
      </c>
      <c r="D25" s="75" t="s">
        <v>75</v>
      </c>
      <c r="E25" s="74">
        <v>2</v>
      </c>
      <c r="F25" s="81">
        <v>64</v>
      </c>
      <c r="G25" s="60"/>
      <c r="H25" s="60"/>
    </row>
    <row r="26" spans="1:8" ht="27" customHeight="1">
      <c r="A26" s="72" t="s">
        <v>54</v>
      </c>
      <c r="B26" s="73" t="s">
        <v>11</v>
      </c>
      <c r="C26" s="74" t="s">
        <v>5</v>
      </c>
      <c r="D26" s="75" t="s">
        <v>76</v>
      </c>
      <c r="E26" s="74"/>
      <c r="F26" s="81"/>
      <c r="G26" s="60"/>
      <c r="H26" s="60"/>
    </row>
    <row r="27" spans="1:6" ht="27" customHeight="1">
      <c r="A27" s="78" t="s">
        <v>52</v>
      </c>
      <c r="B27" s="76">
        <f>10*LOG(B25)+IF(B26="ave",0.564*LN(B25)+0.4,IF(B26="min",0.288*LN(B25)+0.09,0.663*LN(B25)+1.05))</f>
        <v>18.399282686755278</v>
      </c>
      <c r="C27" s="74" t="s">
        <v>9</v>
      </c>
      <c r="D27" s="75" t="s">
        <v>100</v>
      </c>
      <c r="E27" s="74"/>
      <c r="F27" s="81"/>
    </row>
    <row r="28" spans="1:8" ht="27" customHeight="1">
      <c r="A28" s="72" t="s">
        <v>63</v>
      </c>
      <c r="B28" s="92">
        <v>1</v>
      </c>
      <c r="C28" s="74" t="s">
        <v>9</v>
      </c>
      <c r="D28" s="75" t="s">
        <v>87</v>
      </c>
      <c r="E28" s="74"/>
      <c r="F28" s="81">
        <v>10</v>
      </c>
      <c r="G28" s="60"/>
      <c r="H28" s="60"/>
    </row>
    <row r="29" spans="1:6" ht="13.5" customHeight="1">
      <c r="A29" s="94" t="s">
        <v>53</v>
      </c>
      <c r="B29" s="80">
        <f>B32-B24-B27-B28</f>
        <v>6.599236708797832</v>
      </c>
      <c r="C29" s="74" t="s">
        <v>9</v>
      </c>
      <c r="D29" s="75" t="s">
        <v>108</v>
      </c>
      <c r="E29" s="74"/>
      <c r="F29" s="81"/>
    </row>
    <row r="30" spans="1:6" ht="27" customHeight="1">
      <c r="A30" s="72" t="s">
        <v>29</v>
      </c>
      <c r="B30" s="73">
        <v>1</v>
      </c>
      <c r="C30" s="74" t="s">
        <v>9</v>
      </c>
      <c r="D30" s="75" t="s">
        <v>101</v>
      </c>
      <c r="E30" s="74">
        <v>0</v>
      </c>
      <c r="F30" s="81">
        <v>5</v>
      </c>
    </row>
    <row r="31" spans="1:6" ht="13.5" customHeight="1">
      <c r="A31" s="72" t="s">
        <v>26</v>
      </c>
      <c r="B31" s="73">
        <v>18</v>
      </c>
      <c r="C31" s="74" t="s">
        <v>9</v>
      </c>
      <c r="D31" s="75" t="s">
        <v>77</v>
      </c>
      <c r="E31" s="74">
        <v>0</v>
      </c>
      <c r="F31" s="77">
        <f>B32</f>
        <v>33</v>
      </c>
    </row>
    <row r="32" spans="1:6" ht="13.5" customHeight="1">
      <c r="A32" s="72" t="s">
        <v>27</v>
      </c>
      <c r="B32" s="73">
        <v>33</v>
      </c>
      <c r="C32" s="74" t="s">
        <v>9</v>
      </c>
      <c r="D32" s="75" t="s">
        <v>78</v>
      </c>
      <c r="E32" s="74">
        <v>0</v>
      </c>
      <c r="F32" s="81">
        <v>33</v>
      </c>
    </row>
    <row r="33" spans="1:6" ht="13.5" customHeight="1">
      <c r="A33" s="95" t="s">
        <v>110</v>
      </c>
      <c r="B33" s="80">
        <f>B5-B49</f>
        <v>34</v>
      </c>
      <c r="C33" s="74" t="s">
        <v>9</v>
      </c>
      <c r="D33" s="75" t="s">
        <v>111</v>
      </c>
      <c r="E33" s="74"/>
      <c r="F33" s="81"/>
    </row>
    <row r="34" spans="1:6" ht="13.5" customHeight="1">
      <c r="A34" s="78" t="s">
        <v>23</v>
      </c>
      <c r="B34" s="76">
        <v>1300</v>
      </c>
      <c r="C34" s="74" t="s">
        <v>6</v>
      </c>
      <c r="D34" s="75" t="s">
        <v>82</v>
      </c>
      <c r="E34" s="74"/>
      <c r="F34" s="81"/>
    </row>
    <row r="35" spans="1:6" ht="13.5" customHeight="1">
      <c r="A35" s="78" t="s">
        <v>22</v>
      </c>
      <c r="B35" s="76">
        <f>IF(Uc&gt;1312,1300,1324)</f>
        <v>1324</v>
      </c>
      <c r="C35" s="74" t="s">
        <v>6</v>
      </c>
      <c r="D35" s="75" t="s">
        <v>83</v>
      </c>
      <c r="E35" s="74"/>
      <c r="F35" s="81"/>
    </row>
    <row r="36" spans="1:6" ht="13.5" customHeight="1">
      <c r="A36" s="78" t="s">
        <v>16</v>
      </c>
      <c r="B36" s="76">
        <f>IF(Uo=1320,0.11,0.093)</f>
        <v>0.093</v>
      </c>
      <c r="C36" s="74" t="s">
        <v>17</v>
      </c>
      <c r="D36" s="75" t="s">
        <v>84</v>
      </c>
      <c r="E36" s="74"/>
      <c r="F36" s="81"/>
    </row>
    <row r="37" spans="1:6" ht="13.5" customHeight="1">
      <c r="A37" s="78" t="s">
        <v>25</v>
      </c>
      <c r="B37" s="76">
        <f>0.25*B36*B12*(1-(B34/B12)^4)</f>
        <v>2.6970130251713376</v>
      </c>
      <c r="C37" s="74" t="s">
        <v>18</v>
      </c>
      <c r="D37" s="75" t="s">
        <v>85</v>
      </c>
      <c r="E37" s="74"/>
      <c r="F37" s="81"/>
    </row>
    <row r="38" spans="1:6" ht="13.5" customHeight="1">
      <c r="A38" s="78" t="s">
        <v>24</v>
      </c>
      <c r="B38" s="76">
        <f>0.25*B36*B11*(1-(B35/B11)^4)</f>
        <v>-3.289220321570565</v>
      </c>
      <c r="C38" s="74" t="s">
        <v>18</v>
      </c>
      <c r="D38" s="75" t="s">
        <v>86</v>
      </c>
      <c r="E38" s="74"/>
      <c r="F38" s="81"/>
    </row>
    <row r="39" spans="1:6" ht="13.5" customHeight="1">
      <c r="A39" s="78" t="s">
        <v>55</v>
      </c>
      <c r="B39" s="76">
        <f>5*LOG((1+8*(B14)*(-(B11^2/(2*PI()*3*10^5)*B38))*(B15/1000000)^2*B23)^2+(8*(-(B11^2/(2*PI()*3*10^5)*B38))*(B15/1000000)^2*B23)^2,10)</f>
        <v>-0.006309022107518745</v>
      </c>
      <c r="C39" s="74" t="s">
        <v>9</v>
      </c>
      <c r="D39" s="75" t="s">
        <v>80</v>
      </c>
      <c r="E39" s="74"/>
      <c r="F39" s="81"/>
    </row>
    <row r="40" spans="1:6" ht="27" customHeight="1" thickBot="1">
      <c r="A40" s="83" t="s">
        <v>72</v>
      </c>
      <c r="B40" s="84">
        <v>1</v>
      </c>
      <c r="C40" s="85" t="s">
        <v>9</v>
      </c>
      <c r="D40" s="86" t="s">
        <v>109</v>
      </c>
      <c r="E40" s="85">
        <v>0</v>
      </c>
      <c r="F40" s="87">
        <v>10</v>
      </c>
    </row>
    <row r="41" ht="13.5" customHeight="1" thickBot="1"/>
    <row r="42" spans="1:6" ht="13.5" customHeight="1" thickBot="1">
      <c r="A42" s="127" t="s">
        <v>21</v>
      </c>
      <c r="B42" s="128"/>
      <c r="C42" s="128"/>
      <c r="D42" s="128"/>
      <c r="E42" s="128"/>
      <c r="F42" s="129"/>
    </row>
    <row r="43" spans="1:6" ht="13.5" customHeight="1">
      <c r="A43" s="96" t="s">
        <v>58</v>
      </c>
      <c r="B43" s="97">
        <f>B5-B32-B30</f>
        <v>-32</v>
      </c>
      <c r="C43" s="98" t="s">
        <v>1</v>
      </c>
      <c r="D43" s="69" t="s">
        <v>102</v>
      </c>
      <c r="E43" s="98"/>
      <c r="F43" s="99"/>
    </row>
    <row r="44" spans="1:6" ht="13.5" customHeight="1">
      <c r="A44" s="100" t="s">
        <v>59</v>
      </c>
      <c r="B44" s="79">
        <f>10*LOG((2*10^(B43/10)*(10^(B4/10)-1)/(10^(B4/10)+1)),10)</f>
        <v>-31.219203755365292</v>
      </c>
      <c r="C44" s="60" t="s">
        <v>1</v>
      </c>
      <c r="D44" s="75" t="s">
        <v>103</v>
      </c>
      <c r="E44" s="60"/>
      <c r="F44" s="101"/>
    </row>
    <row r="45" spans="1:6" ht="13.5" customHeight="1">
      <c r="A45" s="100" t="s">
        <v>59</v>
      </c>
      <c r="B45" s="79">
        <f>1000*10^(B44/10)</f>
        <v>0.755230680553864</v>
      </c>
      <c r="C45" s="60" t="s">
        <v>45</v>
      </c>
      <c r="D45" s="75" t="s">
        <v>103</v>
      </c>
      <c r="E45" s="60"/>
      <c r="F45" s="101"/>
    </row>
    <row r="46" spans="1:6" ht="13.5">
      <c r="A46" s="100" t="s">
        <v>60</v>
      </c>
      <c r="B46" s="102">
        <f>B43+B30</f>
        <v>-31</v>
      </c>
      <c r="C46" s="60" t="s">
        <v>1</v>
      </c>
      <c r="D46" s="75" t="s">
        <v>104</v>
      </c>
      <c r="E46" s="60"/>
      <c r="F46" s="101"/>
    </row>
    <row r="47" spans="1:6" ht="13.5">
      <c r="A47" s="100" t="s">
        <v>41</v>
      </c>
      <c r="B47" s="102">
        <f>10*LOG((2*10^(B46/10)*(10^(B4/10)-1)/(10^(B4/10)+1)),10)</f>
        <v>-30.219203755365292</v>
      </c>
      <c r="C47" s="60" t="s">
        <v>1</v>
      </c>
      <c r="D47" s="75" t="s">
        <v>105</v>
      </c>
      <c r="E47" s="60"/>
      <c r="F47" s="101"/>
    </row>
    <row r="48" spans="1:6" ht="13.5">
      <c r="A48" s="100" t="s">
        <v>41</v>
      </c>
      <c r="B48" s="102">
        <f>1000*10^(B47/10)</f>
        <v>0.9507790955158624</v>
      </c>
      <c r="C48" s="60" t="s">
        <v>45</v>
      </c>
      <c r="D48" s="75" t="s">
        <v>105</v>
      </c>
      <c r="E48" s="60"/>
      <c r="F48" s="101"/>
    </row>
    <row r="49" spans="1:6" ht="13.5">
      <c r="A49" s="63" t="s">
        <v>112</v>
      </c>
      <c r="B49" s="102">
        <f>10*LOG(((10^(B51/10))/(2*(10^(B4/10)-1)/(10^(B4/10)+1))),10)</f>
        <v>-31.999999999999996</v>
      </c>
      <c r="C49" s="60" t="s">
        <v>1</v>
      </c>
      <c r="D49" s="75" t="s">
        <v>113</v>
      </c>
      <c r="E49" s="60"/>
      <c r="F49" s="101"/>
    </row>
    <row r="50" spans="1:6" ht="13.5">
      <c r="A50" s="63" t="s">
        <v>112</v>
      </c>
      <c r="B50" s="102">
        <f>1000*10^(B49/10)</f>
        <v>0.630957344480193</v>
      </c>
      <c r="C50" s="60" t="s">
        <v>45</v>
      </c>
      <c r="D50" s="75" t="s">
        <v>113</v>
      </c>
      <c r="E50" s="60"/>
      <c r="F50" s="101"/>
    </row>
    <row r="51" spans="1:6" ht="13.5">
      <c r="A51" s="100" t="s">
        <v>69</v>
      </c>
      <c r="B51" s="102">
        <f>B47-B40</f>
        <v>-31.219203755365292</v>
      </c>
      <c r="C51" s="60" t="s">
        <v>1</v>
      </c>
      <c r="D51" s="75" t="s">
        <v>106</v>
      </c>
      <c r="E51" s="60"/>
      <c r="F51" s="101"/>
    </row>
    <row r="52" spans="1:6" ht="13.5">
      <c r="A52" s="100" t="s">
        <v>69</v>
      </c>
      <c r="B52" s="102">
        <f>1000*10^(B51/10)</f>
        <v>0.755230680553864</v>
      </c>
      <c r="C52" s="60" t="s">
        <v>45</v>
      </c>
      <c r="D52" s="75" t="s">
        <v>106</v>
      </c>
      <c r="E52" s="60"/>
      <c r="F52" s="101"/>
    </row>
    <row r="53" spans="1:6" ht="14.25" thickBot="1">
      <c r="A53" s="103" t="s">
        <v>42</v>
      </c>
      <c r="B53" s="104">
        <f>B6-B31</f>
        <v>-11</v>
      </c>
      <c r="C53" s="105" t="s">
        <v>1</v>
      </c>
      <c r="D53" s="86" t="s">
        <v>81</v>
      </c>
      <c r="E53" s="105"/>
      <c r="F53" s="106"/>
    </row>
    <row r="54" ht="14.25" thickBot="1">
      <c r="C54" s="60"/>
    </row>
    <row r="55" spans="1:6" ht="14.25" thickBot="1">
      <c r="A55" s="127" t="s">
        <v>44</v>
      </c>
      <c r="B55" s="128"/>
      <c r="C55" s="128"/>
      <c r="D55" s="128"/>
      <c r="E55" s="128"/>
      <c r="F55" s="129"/>
    </row>
    <row r="56" spans="1:6" s="62" customFormat="1" ht="13.5">
      <c r="A56" s="132" t="s">
        <v>89</v>
      </c>
      <c r="B56" s="132"/>
      <c r="C56" s="132"/>
      <c r="D56" s="107" t="str">
        <f>IF(B39&lt;=B30,"PASSED","FAILED")</f>
        <v>PASSED</v>
      </c>
      <c r="E56" s="88"/>
      <c r="F56" s="88"/>
    </row>
    <row r="57" spans="1:6" s="62" customFormat="1" ht="13.5">
      <c r="A57" s="64"/>
      <c r="B57" s="79"/>
      <c r="D57" s="64"/>
      <c r="E57" s="64"/>
      <c r="F57" s="64"/>
    </row>
    <row r="58" spans="1:6" s="62" customFormat="1" ht="13.5">
      <c r="A58" s="64"/>
      <c r="B58" s="79"/>
      <c r="D58" s="64"/>
      <c r="E58" s="64"/>
      <c r="F58" s="64"/>
    </row>
    <row r="59" spans="1:6" s="62" customFormat="1" ht="13.5">
      <c r="A59" s="64"/>
      <c r="B59" s="79"/>
      <c r="D59" s="64"/>
      <c r="E59" s="64"/>
      <c r="F59" s="64"/>
    </row>
    <row r="60" spans="1:6" s="62" customFormat="1" ht="13.5">
      <c r="A60" s="64"/>
      <c r="B60" s="79"/>
      <c r="D60" s="64"/>
      <c r="E60" s="64"/>
      <c r="F60" s="64"/>
    </row>
    <row r="61" spans="1:6" s="62" customFormat="1" ht="13.5">
      <c r="A61" s="64"/>
      <c r="B61" s="79"/>
      <c r="D61" s="64"/>
      <c r="E61" s="64"/>
      <c r="F61" s="64"/>
    </row>
    <row r="62" spans="1:6" s="62" customFormat="1" ht="13.5">
      <c r="A62" s="64"/>
      <c r="B62" s="88"/>
      <c r="D62" s="64"/>
      <c r="E62" s="64"/>
      <c r="F62" s="64"/>
    </row>
  </sheetData>
  <sheetProtection selectLockedCells="1"/>
  <mergeCells count="5">
    <mergeCell ref="A3:F3"/>
    <mergeCell ref="A17:F17"/>
    <mergeCell ref="A42:F42"/>
    <mergeCell ref="A55:F55"/>
    <mergeCell ref="A56:C56"/>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3"/>
  <dimension ref="A1:A4"/>
  <sheetViews>
    <sheetView tabSelected="1" zoomScalePageLayoutView="0" workbookViewId="0" topLeftCell="A1">
      <selection activeCell="A9" sqref="A9"/>
    </sheetView>
  </sheetViews>
  <sheetFormatPr defaultColWidth="9.140625" defaultRowHeight="12.75"/>
  <cols>
    <col min="1" max="1" width="100.8515625" style="17" customWidth="1"/>
    <col min="2" max="16384" width="9.140625" style="18" customWidth="1"/>
  </cols>
  <sheetData>
    <row r="1" ht="19.5">
      <c r="A1" s="51" t="s">
        <v>115</v>
      </c>
    </row>
    <row r="2" ht="26.25" thickBot="1">
      <c r="A2" s="108" t="s">
        <v>116</v>
      </c>
    </row>
    <row r="3" ht="19.5">
      <c r="A3" s="51" t="s">
        <v>117</v>
      </c>
    </row>
    <row r="4" ht="12.75">
      <c r="A4" s="108" t="s">
        <v>118</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2"/>
  <dimension ref="A1:J63"/>
  <sheetViews>
    <sheetView zoomScale="70" zoomScaleNormal="70" zoomScalePageLayoutView="0" workbookViewId="0" topLeftCell="A1">
      <selection activeCell="G45" sqref="G45"/>
    </sheetView>
  </sheetViews>
  <sheetFormatPr defaultColWidth="9.140625" defaultRowHeight="12.75"/>
  <cols>
    <col min="1" max="1" width="39.7109375" style="19" bestFit="1" customWidth="1"/>
    <col min="2" max="2" width="19.140625" style="1" bestFit="1" customWidth="1"/>
    <col min="3" max="3" width="12.421875" style="7" customWidth="1"/>
    <col min="4" max="4" width="114.57421875" style="1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109" t="s">
        <v>0</v>
      </c>
      <c r="B3" s="110"/>
      <c r="C3" s="110"/>
      <c r="D3" s="110"/>
      <c r="E3" s="110"/>
      <c r="F3" s="111"/>
      <c r="G3" s="43"/>
      <c r="H3" s="43"/>
    </row>
    <row r="4" spans="1:10" ht="26.25" customHeight="1">
      <c r="A4" s="26" t="s">
        <v>31</v>
      </c>
      <c r="B4" s="45">
        <v>9</v>
      </c>
      <c r="C4" s="38" t="s">
        <v>9</v>
      </c>
      <c r="D4" s="22" t="s">
        <v>90</v>
      </c>
      <c r="E4" s="46">
        <v>0</v>
      </c>
      <c r="F4" s="47">
        <v>9</v>
      </c>
      <c r="G4" s="1"/>
      <c r="H4" s="1" t="s">
        <v>12</v>
      </c>
      <c r="I4" s="1" t="s">
        <v>14</v>
      </c>
      <c r="J4" s="1" t="s">
        <v>12</v>
      </c>
    </row>
    <row r="5" spans="1:10" ht="13.5">
      <c r="A5" s="23" t="s">
        <v>56</v>
      </c>
      <c r="B5" s="30">
        <v>-3</v>
      </c>
      <c r="C5" s="29" t="s">
        <v>1</v>
      </c>
      <c r="D5" s="20" t="s">
        <v>88</v>
      </c>
      <c r="E5" s="31">
        <v>-99</v>
      </c>
      <c r="F5" s="35">
        <v>99</v>
      </c>
      <c r="G5" s="1"/>
      <c r="H5" s="1" t="s">
        <v>20</v>
      </c>
      <c r="I5" s="1" t="s">
        <v>10</v>
      </c>
      <c r="J5" s="1" t="s">
        <v>11</v>
      </c>
    </row>
    <row r="6" spans="1:10" ht="13.5">
      <c r="A6" s="23" t="s">
        <v>57</v>
      </c>
      <c r="B6" s="30">
        <v>-1</v>
      </c>
      <c r="C6" s="29" t="s">
        <v>1</v>
      </c>
      <c r="D6" s="20" t="s">
        <v>91</v>
      </c>
      <c r="E6" s="31">
        <v>-99</v>
      </c>
      <c r="F6" s="35">
        <v>99</v>
      </c>
      <c r="G6" s="1"/>
      <c r="H6" s="1" t="s">
        <v>11</v>
      </c>
      <c r="I6" s="1" t="s">
        <v>15</v>
      </c>
      <c r="J6" s="1"/>
    </row>
    <row r="7" spans="1:8" ht="13.5">
      <c r="A7" s="24" t="s">
        <v>33</v>
      </c>
      <c r="B7" s="31">
        <f>10*LOG((2*10^(B5/10)*(10^(B4/10)-1)/(10^(B4/10)+1)),10)</f>
        <v>-1.0890212024392878</v>
      </c>
      <c r="C7" s="29" t="s">
        <v>1</v>
      </c>
      <c r="D7" s="20" t="s">
        <v>93</v>
      </c>
      <c r="E7" s="31"/>
      <c r="F7" s="35"/>
      <c r="G7" s="5"/>
      <c r="H7" s="6"/>
    </row>
    <row r="8" spans="1:8" ht="13.5">
      <c r="A8" s="24" t="s">
        <v>33</v>
      </c>
      <c r="B8" s="32">
        <f>10^(B7/10)</f>
        <v>0.7782119219305511</v>
      </c>
      <c r="C8" s="29" t="s">
        <v>71</v>
      </c>
      <c r="D8" s="20" t="s">
        <v>93</v>
      </c>
      <c r="E8" s="29"/>
      <c r="F8" s="36"/>
      <c r="G8" s="1"/>
      <c r="H8" s="6"/>
    </row>
    <row r="9" spans="1:8" ht="13.5">
      <c r="A9" s="24" t="s">
        <v>70</v>
      </c>
      <c r="B9" s="31">
        <f>10*LOG((2*10^(B6/10)*(10^(B4/10)-1)/(10^(B4/10)+1)),10)</f>
        <v>0.9109787975607121</v>
      </c>
      <c r="C9" s="29" t="s">
        <v>1</v>
      </c>
      <c r="D9" s="20" t="s">
        <v>92</v>
      </c>
      <c r="E9" s="31"/>
      <c r="F9" s="35"/>
      <c r="G9" s="5"/>
      <c r="H9" s="6"/>
    </row>
    <row r="10" spans="1:8" ht="13.5">
      <c r="A10" s="24" t="s">
        <v>70</v>
      </c>
      <c r="B10" s="32">
        <f>10^(B9/10)</f>
        <v>1.2333827773598098</v>
      </c>
      <c r="C10" s="29" t="s">
        <v>71</v>
      </c>
      <c r="D10" s="20" t="s">
        <v>92</v>
      </c>
      <c r="E10" s="29"/>
      <c r="F10" s="36"/>
      <c r="G10" s="1"/>
      <c r="H10" s="6"/>
    </row>
    <row r="11" spans="1:6" ht="13.5">
      <c r="A11" s="23" t="s">
        <v>34</v>
      </c>
      <c r="B11" s="28">
        <v>1580</v>
      </c>
      <c r="C11" s="29" t="s">
        <v>6</v>
      </c>
      <c r="D11" s="20" t="s">
        <v>61</v>
      </c>
      <c r="E11" s="31">
        <v>1200</v>
      </c>
      <c r="F11" s="35">
        <v>1600</v>
      </c>
    </row>
    <row r="12" spans="1:6" ht="13.5">
      <c r="A12" s="23" t="s">
        <v>35</v>
      </c>
      <c r="B12" s="28">
        <v>1600</v>
      </c>
      <c r="C12" s="29" t="s">
        <v>6</v>
      </c>
      <c r="D12" s="20" t="s">
        <v>62</v>
      </c>
      <c r="E12" s="31">
        <v>1200</v>
      </c>
      <c r="F12" s="35">
        <v>1600</v>
      </c>
    </row>
    <row r="13" spans="1:6" ht="13.5" customHeight="1">
      <c r="A13" s="24" t="s">
        <v>39</v>
      </c>
      <c r="B13" s="32">
        <f>(B12+B11)/2</f>
        <v>1590</v>
      </c>
      <c r="C13" s="29" t="s">
        <v>6</v>
      </c>
      <c r="D13" s="20" t="s">
        <v>94</v>
      </c>
      <c r="E13" s="31">
        <f>B11</f>
        <v>1580</v>
      </c>
      <c r="F13" s="35">
        <f>B12</f>
        <v>1600</v>
      </c>
    </row>
    <row r="14" spans="1:6" ht="13.5" customHeight="1">
      <c r="A14" s="23" t="s">
        <v>32</v>
      </c>
      <c r="B14" s="30">
        <v>0</v>
      </c>
      <c r="C14" s="29" t="s">
        <v>5</v>
      </c>
      <c r="D14" s="20" t="s">
        <v>95</v>
      </c>
      <c r="E14" s="31"/>
      <c r="F14" s="35"/>
    </row>
    <row r="15" spans="1:6" ht="13.5" customHeight="1" thickBot="1">
      <c r="A15" s="25" t="s">
        <v>43</v>
      </c>
      <c r="B15" s="33">
        <v>10312.5</v>
      </c>
      <c r="C15" s="34" t="s">
        <v>7</v>
      </c>
      <c r="D15" s="21" t="s">
        <v>79</v>
      </c>
      <c r="E15" s="34">
        <v>9500</v>
      </c>
      <c r="F15" s="37">
        <v>11500</v>
      </c>
    </row>
    <row r="16" spans="1:4" ht="14.25" thickBot="1">
      <c r="A16" s="6"/>
      <c r="B16" s="5"/>
      <c r="C16" s="4"/>
      <c r="D16" s="6"/>
    </row>
    <row r="17" spans="1:8" ht="14.25" thickBot="1">
      <c r="A17" s="113" t="s">
        <v>28</v>
      </c>
      <c r="B17" s="114"/>
      <c r="C17" s="114"/>
      <c r="D17" s="114"/>
      <c r="E17" s="114"/>
      <c r="F17" s="114"/>
      <c r="G17" s="43"/>
      <c r="H17" s="43"/>
    </row>
    <row r="18" spans="1:6" ht="27" customHeight="1">
      <c r="A18" s="26" t="s">
        <v>46</v>
      </c>
      <c r="B18" s="39" t="s">
        <v>14</v>
      </c>
      <c r="C18" s="38" t="s">
        <v>5</v>
      </c>
      <c r="D18" s="22" t="s">
        <v>96</v>
      </c>
      <c r="E18" s="38"/>
      <c r="F18" s="50"/>
    </row>
    <row r="19" spans="1:6" ht="27" customHeight="1">
      <c r="A19" s="23" t="s">
        <v>47</v>
      </c>
      <c r="B19" s="30" t="s">
        <v>12</v>
      </c>
      <c r="C19" s="40" t="s">
        <v>5</v>
      </c>
      <c r="D19" s="20" t="s">
        <v>97</v>
      </c>
      <c r="E19" s="29"/>
      <c r="F19" s="36"/>
    </row>
    <row r="20" spans="1:6" ht="13.5" customHeight="1">
      <c r="A20" s="23" t="s">
        <v>48</v>
      </c>
      <c r="B20" s="41">
        <v>0.35</v>
      </c>
      <c r="C20" s="29" t="s">
        <v>13</v>
      </c>
      <c r="D20" s="20" t="s">
        <v>73</v>
      </c>
      <c r="E20" s="29">
        <v>0</v>
      </c>
      <c r="F20" s="36">
        <v>1</v>
      </c>
    </row>
    <row r="21" spans="1:6" ht="13.5">
      <c r="A21" s="24" t="s">
        <v>49</v>
      </c>
      <c r="B21" s="31">
        <f>IF(B18="lambda^-4",(IF(Uc&lt;1000,850,IF(Uc&gt;1430,1550,1310))),Uc)</f>
        <v>1550</v>
      </c>
      <c r="C21" s="29" t="s">
        <v>6</v>
      </c>
      <c r="D21" s="20" t="s">
        <v>19</v>
      </c>
      <c r="E21" s="29"/>
      <c r="F21" s="36"/>
    </row>
    <row r="22" spans="1:6" ht="27">
      <c r="A22" s="24" t="s">
        <v>50</v>
      </c>
      <c r="B22" s="31">
        <f>fibre_loss(B18,B19,B21,B20,Uc)</f>
        <v>0.34412724530601435</v>
      </c>
      <c r="C22" s="29" t="s">
        <v>13</v>
      </c>
      <c r="D22" s="20" t="s">
        <v>98</v>
      </c>
      <c r="E22" s="29"/>
      <c r="F22" s="36"/>
    </row>
    <row r="23" spans="1:8" ht="13.5">
      <c r="A23" s="23" t="s">
        <v>30</v>
      </c>
      <c r="B23" s="42">
        <v>10</v>
      </c>
      <c r="C23" s="29" t="s">
        <v>8</v>
      </c>
      <c r="D23" s="20" t="s">
        <v>74</v>
      </c>
      <c r="E23" s="29">
        <v>0.5</v>
      </c>
      <c r="F23" s="36">
        <v>20</v>
      </c>
      <c r="G23" s="1"/>
      <c r="H23" s="1"/>
    </row>
    <row r="24" spans="1:6" ht="13.5" customHeight="1">
      <c r="A24" s="24" t="s">
        <v>51</v>
      </c>
      <c r="B24" s="31">
        <f>B22*B23</f>
        <v>3.4412724530601437</v>
      </c>
      <c r="C24" s="29" t="s">
        <v>9</v>
      </c>
      <c r="D24" s="20" t="s">
        <v>99</v>
      </c>
      <c r="E24" s="29"/>
      <c r="F24" s="36"/>
    </row>
    <row r="25" spans="1:8" ht="13.5" customHeight="1">
      <c r="A25" s="23" t="s">
        <v>40</v>
      </c>
      <c r="B25" s="41">
        <v>16</v>
      </c>
      <c r="C25" s="29" t="s">
        <v>5</v>
      </c>
      <c r="D25" s="20" t="s">
        <v>75</v>
      </c>
      <c r="E25" s="29">
        <v>2</v>
      </c>
      <c r="F25" s="36">
        <v>64</v>
      </c>
      <c r="G25" s="1"/>
      <c r="H25" s="1"/>
    </row>
    <row r="26" spans="1:8" ht="27" customHeight="1">
      <c r="A26" s="23" t="s">
        <v>54</v>
      </c>
      <c r="B26" s="30" t="s">
        <v>11</v>
      </c>
      <c r="C26" s="29" t="s">
        <v>5</v>
      </c>
      <c r="D26" s="20" t="s">
        <v>76</v>
      </c>
      <c r="E26" s="29"/>
      <c r="F26" s="36"/>
      <c r="G26" s="1"/>
      <c r="H26" s="1"/>
    </row>
    <row r="27" spans="1:6" ht="27" customHeight="1">
      <c r="A27" s="24" t="s">
        <v>52</v>
      </c>
      <c r="B27" s="31">
        <f>10*LOG(B25)+IF(B26="ave",0.564*LN(B25)+0.4,IF(B26="min",0.288*LN(B25)+0.09,0.663*LN(B25)+1.05))</f>
        <v>14.929426149404224</v>
      </c>
      <c r="C27" s="29" t="s">
        <v>9</v>
      </c>
      <c r="D27" s="20" t="s">
        <v>100</v>
      </c>
      <c r="E27" s="29"/>
      <c r="F27" s="36"/>
    </row>
    <row r="28" spans="1:8" ht="27" customHeight="1">
      <c r="A28" s="23" t="s">
        <v>63</v>
      </c>
      <c r="B28" s="41">
        <v>1</v>
      </c>
      <c r="C28" s="29" t="s">
        <v>9</v>
      </c>
      <c r="D28" s="20" t="s">
        <v>87</v>
      </c>
      <c r="E28" s="29"/>
      <c r="F28" s="36">
        <v>10</v>
      </c>
      <c r="G28" s="1"/>
      <c r="H28" s="1"/>
    </row>
    <row r="29" spans="1:6" ht="13.5" customHeight="1">
      <c r="A29" s="27" t="s">
        <v>53</v>
      </c>
      <c r="B29" s="32">
        <f>B32-B24-B27-B28</f>
        <v>0.6293013975356327</v>
      </c>
      <c r="C29" s="29" t="s">
        <v>9</v>
      </c>
      <c r="D29" s="20" t="s">
        <v>108</v>
      </c>
      <c r="E29" s="29"/>
      <c r="F29" s="36"/>
    </row>
    <row r="30" spans="1:6" ht="27" customHeight="1">
      <c r="A30" s="23" t="s">
        <v>29</v>
      </c>
      <c r="B30" s="30">
        <v>1</v>
      </c>
      <c r="C30" s="29" t="s">
        <v>9</v>
      </c>
      <c r="D30" s="20" t="s">
        <v>101</v>
      </c>
      <c r="E30" s="29">
        <v>0</v>
      </c>
      <c r="F30" s="36">
        <v>5</v>
      </c>
    </row>
    <row r="31" spans="1:6" ht="13.5" customHeight="1">
      <c r="A31" s="23" t="s">
        <v>26</v>
      </c>
      <c r="B31" s="30">
        <v>8</v>
      </c>
      <c r="C31" s="29" t="s">
        <v>9</v>
      </c>
      <c r="D31" s="20" t="s">
        <v>77</v>
      </c>
      <c r="E31" s="29">
        <v>0</v>
      </c>
      <c r="F31" s="35">
        <f>B32</f>
        <v>20</v>
      </c>
    </row>
    <row r="32" spans="1:6" ht="13.5" customHeight="1">
      <c r="A32" s="23" t="s">
        <v>27</v>
      </c>
      <c r="B32" s="30">
        <v>20</v>
      </c>
      <c r="C32" s="29" t="s">
        <v>9</v>
      </c>
      <c r="D32" s="20" t="s">
        <v>78</v>
      </c>
      <c r="E32" s="29"/>
      <c r="F32" s="36">
        <v>29</v>
      </c>
    </row>
    <row r="33" spans="1:6" ht="13.5" customHeight="1">
      <c r="A33" s="52" t="s">
        <v>110</v>
      </c>
      <c r="B33" s="32">
        <f>B5-B49</f>
        <v>21</v>
      </c>
      <c r="C33" s="59" t="s">
        <v>9</v>
      </c>
      <c r="D33" s="20" t="s">
        <v>111</v>
      </c>
      <c r="E33" s="29"/>
      <c r="F33" s="35"/>
    </row>
    <row r="34" spans="1:6" ht="13.5">
      <c r="A34" s="24" t="s">
        <v>23</v>
      </c>
      <c r="B34" s="31">
        <v>1300</v>
      </c>
      <c r="C34" s="29" t="s">
        <v>6</v>
      </c>
      <c r="D34" s="20" t="s">
        <v>82</v>
      </c>
      <c r="E34" s="29"/>
      <c r="F34" s="36"/>
    </row>
    <row r="35" spans="1:6" ht="13.5">
      <c r="A35" s="24" t="s">
        <v>22</v>
      </c>
      <c r="B35" s="31">
        <f>IF(Uc&gt;1312,1300,1324)</f>
        <v>1300</v>
      </c>
      <c r="C35" s="29" t="s">
        <v>6</v>
      </c>
      <c r="D35" s="20" t="s">
        <v>83</v>
      </c>
      <c r="E35" s="29"/>
      <c r="F35" s="36"/>
    </row>
    <row r="36" spans="1:6" ht="13.5">
      <c r="A36" s="24" t="s">
        <v>16</v>
      </c>
      <c r="B36" s="31">
        <f>IF(Uo=1320,0.11,0.093)</f>
        <v>0.093</v>
      </c>
      <c r="C36" s="29" t="s">
        <v>17</v>
      </c>
      <c r="D36" s="20" t="s">
        <v>84</v>
      </c>
      <c r="E36" s="29"/>
      <c r="F36" s="36"/>
    </row>
    <row r="37" spans="1:6" ht="13.5">
      <c r="A37" s="24" t="s">
        <v>25</v>
      </c>
      <c r="B37" s="31">
        <f>0.25*B36*B12*(1-(B34/B12)^4)</f>
        <v>20.988006591796875</v>
      </c>
      <c r="C37" s="29" t="s">
        <v>18</v>
      </c>
      <c r="D37" s="20" t="s">
        <v>85</v>
      </c>
      <c r="E37" s="29"/>
      <c r="F37" s="36"/>
    </row>
    <row r="38" spans="1:6" ht="13.5">
      <c r="A38" s="24" t="s">
        <v>24</v>
      </c>
      <c r="B38" s="31">
        <f>0.25*B36*B11*(1-(B35/B11)^4)</f>
        <v>19.899535412005942</v>
      </c>
      <c r="C38" s="29" t="s">
        <v>18</v>
      </c>
      <c r="D38" s="20" t="s">
        <v>86</v>
      </c>
      <c r="E38" s="29"/>
      <c r="F38" s="36"/>
    </row>
    <row r="39" spans="1:6" ht="27" customHeight="1">
      <c r="A39" s="24" t="s">
        <v>55</v>
      </c>
      <c r="B39" s="31">
        <f>5*LOG((1+8*(B14)*(-(B11^2/(2*PI()*3*10^5)*B38))*(B15/1000000)^2*B23)^2+(8*(-(B11^2/(2*PI()*3*10^5)*B38))*(B15/1000000)^2*B23)^2,10)</f>
        <v>0.1065141147548494</v>
      </c>
      <c r="C39" s="29" t="s">
        <v>9</v>
      </c>
      <c r="D39" s="20" t="s">
        <v>80</v>
      </c>
      <c r="E39" s="29"/>
      <c r="F39" s="36"/>
    </row>
    <row r="40" spans="1:6" ht="27" customHeight="1" thickBot="1">
      <c r="A40" s="25" t="s">
        <v>72</v>
      </c>
      <c r="B40" s="33">
        <v>1</v>
      </c>
      <c r="C40" s="34" t="s">
        <v>9</v>
      </c>
      <c r="D40" s="21" t="s">
        <v>109</v>
      </c>
      <c r="E40" s="34">
        <v>0</v>
      </c>
      <c r="F40" s="37">
        <v>10</v>
      </c>
    </row>
    <row r="41" ht="14.25" thickBot="1"/>
    <row r="42" spans="1:6" ht="14.25" thickBot="1">
      <c r="A42" s="109" t="s">
        <v>21</v>
      </c>
      <c r="B42" s="110"/>
      <c r="C42" s="110"/>
      <c r="D42" s="110"/>
      <c r="E42" s="110"/>
      <c r="F42" s="111"/>
    </row>
    <row r="43" spans="1:6" ht="27" customHeight="1">
      <c r="A43" s="48" t="s">
        <v>58</v>
      </c>
      <c r="B43" s="49">
        <f>B5-B32-B30</f>
        <v>-24</v>
      </c>
      <c r="C43" s="15" t="s">
        <v>1</v>
      </c>
      <c r="D43" s="22" t="s">
        <v>102</v>
      </c>
      <c r="E43" s="15"/>
      <c r="F43" s="16"/>
    </row>
    <row r="44" spans="1:6" ht="13.5" customHeight="1">
      <c r="A44" s="10" t="s">
        <v>59</v>
      </c>
      <c r="B44" s="5">
        <f>10*LOG((2*10^(B43/10)*(10^(B4/10)-1)/(10^(B4/10)+1)),10)</f>
        <v>-22.089021202439287</v>
      </c>
      <c r="C44" s="1" t="s">
        <v>1</v>
      </c>
      <c r="D44" s="20" t="s">
        <v>103</v>
      </c>
      <c r="E44" s="1"/>
      <c r="F44" s="13"/>
    </row>
    <row r="45" spans="1:6" ht="13.5" customHeight="1">
      <c r="A45" s="10" t="s">
        <v>59</v>
      </c>
      <c r="B45" s="5">
        <f>1000*10^(B44/10)</f>
        <v>6.181557021884848</v>
      </c>
      <c r="C45" s="1" t="s">
        <v>45</v>
      </c>
      <c r="D45" s="20" t="s">
        <v>103</v>
      </c>
      <c r="E45" s="1"/>
      <c r="F45" s="13"/>
    </row>
    <row r="46" spans="1:6" ht="13.5">
      <c r="A46" s="10" t="s">
        <v>60</v>
      </c>
      <c r="B46" s="2">
        <f>B43+B30</f>
        <v>-23</v>
      </c>
      <c r="C46" s="1" t="s">
        <v>1</v>
      </c>
      <c r="D46" s="20" t="s">
        <v>104</v>
      </c>
      <c r="E46" s="1"/>
      <c r="F46" s="13"/>
    </row>
    <row r="47" spans="1:6" ht="13.5">
      <c r="A47" s="10" t="s">
        <v>41</v>
      </c>
      <c r="B47" s="2">
        <f>10*LOG((2*10^(B46/10)*(10^(B4/10)-1)/(10^(B4/10)+1)),10)</f>
        <v>-21.089021202439287</v>
      </c>
      <c r="C47" s="1" t="s">
        <v>1</v>
      </c>
      <c r="D47" s="20" t="s">
        <v>105</v>
      </c>
      <c r="E47" s="1"/>
      <c r="F47" s="13"/>
    </row>
    <row r="48" spans="1:6" ht="13.5">
      <c r="A48" s="10" t="s">
        <v>41</v>
      </c>
      <c r="B48" s="2">
        <f>1000*10^(B47/10)</f>
        <v>7.782119219305507</v>
      </c>
      <c r="C48" s="1" t="s">
        <v>45</v>
      </c>
      <c r="D48" s="20" t="s">
        <v>105</v>
      </c>
      <c r="E48" s="1"/>
      <c r="F48" s="13"/>
    </row>
    <row r="49" spans="1:6" ht="13.5">
      <c r="A49" s="6" t="s">
        <v>112</v>
      </c>
      <c r="B49" s="5">
        <f>10*LOG(((10^(B51/10))/(2*(10^(B4/10)-1)/(10^(B4/10)+1))),10)</f>
        <v>-24</v>
      </c>
      <c r="C49" s="4" t="s">
        <v>1</v>
      </c>
      <c r="D49" s="20" t="s">
        <v>113</v>
      </c>
      <c r="E49" s="1"/>
      <c r="F49" s="13"/>
    </row>
    <row r="50" spans="1:6" ht="13.5">
      <c r="A50" s="6" t="s">
        <v>112</v>
      </c>
      <c r="B50" s="5">
        <f>1000*10^(B49/10)</f>
        <v>3.981071705534972</v>
      </c>
      <c r="C50" s="4" t="s">
        <v>45</v>
      </c>
      <c r="D50" s="20" t="s">
        <v>113</v>
      </c>
      <c r="E50" s="1"/>
      <c r="F50" s="13"/>
    </row>
    <row r="51" spans="1:6" ht="13.5">
      <c r="A51" s="10" t="s">
        <v>69</v>
      </c>
      <c r="B51" s="2">
        <f>B47-B40</f>
        <v>-22.089021202439287</v>
      </c>
      <c r="C51" s="1" t="s">
        <v>1</v>
      </c>
      <c r="D51" s="20" t="s">
        <v>106</v>
      </c>
      <c r="E51" s="1"/>
      <c r="F51" s="13"/>
    </row>
    <row r="52" spans="1:6" ht="13.5">
      <c r="A52" s="10" t="s">
        <v>69</v>
      </c>
      <c r="B52" s="2">
        <f>1000*10^(B51/10)</f>
        <v>6.181557021884848</v>
      </c>
      <c r="C52" s="1" t="s">
        <v>45</v>
      </c>
      <c r="D52" s="20" t="s">
        <v>106</v>
      </c>
      <c r="E52" s="1"/>
      <c r="F52" s="13"/>
    </row>
    <row r="53" spans="1:6" ht="14.25" thickBot="1">
      <c r="A53" s="11" t="s">
        <v>42</v>
      </c>
      <c r="B53" s="14">
        <f>B6-B31</f>
        <v>-9</v>
      </c>
      <c r="C53" s="3" t="s">
        <v>1</v>
      </c>
      <c r="D53" s="21" t="s">
        <v>81</v>
      </c>
      <c r="E53" s="3"/>
      <c r="F53" s="12"/>
    </row>
    <row r="54" ht="14.25" thickBot="1">
      <c r="C54" s="1"/>
    </row>
    <row r="55" spans="1:6" ht="14.25" thickBot="1">
      <c r="A55" s="109" t="s">
        <v>44</v>
      </c>
      <c r="B55" s="110"/>
      <c r="C55" s="110"/>
      <c r="D55" s="110"/>
      <c r="E55" s="110"/>
      <c r="F55" s="111"/>
    </row>
    <row r="56" spans="1:6" ht="13.5">
      <c r="A56" s="112" t="s">
        <v>89</v>
      </c>
      <c r="B56" s="112"/>
      <c r="C56" s="112"/>
      <c r="D56" s="44" t="str">
        <f>IF(B39&lt;=B30,"PASSED","FAILED")</f>
        <v>PASSED</v>
      </c>
      <c r="E56" s="4"/>
      <c r="F56" s="4"/>
    </row>
    <row r="57" ht="13.5">
      <c r="B57" s="7"/>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5"/>
      <c r="D62" s="6"/>
      <c r="E62" s="6"/>
      <c r="F62" s="6"/>
    </row>
    <row r="63" spans="1:6" s="8" customFormat="1" ht="13.5">
      <c r="A63" s="6"/>
      <c r="B63" s="4"/>
      <c r="D63" s="6"/>
      <c r="E63" s="6"/>
      <c r="F63" s="6"/>
    </row>
  </sheetData>
  <sheetProtection selectLockedCells="1"/>
  <mergeCells count="5">
    <mergeCell ref="A3:F3"/>
    <mergeCell ref="A56:C56"/>
    <mergeCell ref="A17:F17"/>
    <mergeCell ref="A42:F42"/>
    <mergeCell ref="A55:F55"/>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B33">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4.xml><?xml version="1.0" encoding="utf-8"?>
<worksheet xmlns="http://schemas.openxmlformats.org/spreadsheetml/2006/main" xmlns:r="http://schemas.openxmlformats.org/officeDocument/2006/relationships">
  <sheetPr codeName="Sheet2"/>
  <dimension ref="A1:I7"/>
  <sheetViews>
    <sheetView zoomScalePageLayoutView="0" workbookViewId="0" topLeftCell="A1">
      <selection activeCell="H12" sqref="H12"/>
    </sheetView>
  </sheetViews>
  <sheetFormatPr defaultColWidth="9.140625" defaultRowHeight="12.75"/>
  <sheetData>
    <row r="1" spans="1:9" ht="14.25" thickBot="1">
      <c r="A1" s="124" t="s">
        <v>107</v>
      </c>
      <c r="B1" s="125"/>
      <c r="C1" s="125"/>
      <c r="D1" s="125"/>
      <c r="E1" s="125"/>
      <c r="F1" s="125"/>
      <c r="G1" s="125"/>
      <c r="H1" s="125"/>
      <c r="I1" s="126"/>
    </row>
    <row r="2" spans="1:9" ht="14.25" thickBot="1">
      <c r="A2" s="53"/>
      <c r="B2" s="121" t="s">
        <v>64</v>
      </c>
      <c r="C2" s="122"/>
      <c r="D2" s="122"/>
      <c r="E2" s="122"/>
      <c r="F2" s="122"/>
      <c r="G2" s="122"/>
      <c r="H2" s="122"/>
      <c r="I2" s="123"/>
    </row>
    <row r="3" spans="1:9" ht="14.25" thickBot="1">
      <c r="A3" s="54"/>
      <c r="B3" s="118" t="s">
        <v>65</v>
      </c>
      <c r="C3" s="119"/>
      <c r="D3" s="119"/>
      <c r="E3" s="119"/>
      <c r="F3" s="119"/>
      <c r="G3" s="119"/>
      <c r="H3" s="119"/>
      <c r="I3" s="120"/>
    </row>
    <row r="4" spans="1:9" ht="14.25" thickBot="1">
      <c r="A4" s="55"/>
      <c r="B4" s="118" t="s">
        <v>66</v>
      </c>
      <c r="C4" s="119"/>
      <c r="D4" s="119"/>
      <c r="E4" s="119"/>
      <c r="F4" s="119"/>
      <c r="G4" s="119"/>
      <c r="H4" s="119"/>
      <c r="I4" s="120"/>
    </row>
    <row r="5" spans="1:9" ht="14.25" thickBot="1">
      <c r="A5" s="56"/>
      <c r="B5" s="118" t="s">
        <v>67</v>
      </c>
      <c r="C5" s="119"/>
      <c r="D5" s="119"/>
      <c r="E5" s="119"/>
      <c r="F5" s="119"/>
      <c r="G5" s="119"/>
      <c r="H5" s="119"/>
      <c r="I5" s="120"/>
    </row>
    <row r="6" spans="1:9" ht="14.25" thickBot="1">
      <c r="A6" s="57"/>
      <c r="B6" s="118" t="s">
        <v>68</v>
      </c>
      <c r="C6" s="119"/>
      <c r="D6" s="119"/>
      <c r="E6" s="119"/>
      <c r="F6" s="119"/>
      <c r="G6" s="119"/>
      <c r="H6" s="119"/>
      <c r="I6" s="120"/>
    </row>
    <row r="7" spans="1:9" ht="14.25" thickBot="1">
      <c r="A7" s="58"/>
      <c r="B7" s="115" t="s">
        <v>114</v>
      </c>
      <c r="C7" s="116"/>
      <c r="D7" s="116"/>
      <c r="E7" s="116"/>
      <c r="F7" s="116"/>
      <c r="G7" s="116"/>
      <c r="H7" s="116"/>
      <c r="I7" s="117"/>
    </row>
  </sheetData>
  <sheetProtection/>
  <mergeCells count="7">
    <mergeCell ref="B7:I7"/>
    <mergeCell ref="B6:I6"/>
    <mergeCell ref="B2:I2"/>
    <mergeCell ref="A1:I1"/>
    <mergeCell ref="B4:I4"/>
    <mergeCell ref="B3:I3"/>
    <mergeCell ref="B5:I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J65"/>
  <sheetViews>
    <sheetView zoomScale="70" zoomScaleNormal="70" zoomScalePageLayoutView="0" workbookViewId="0" topLeftCell="A1">
      <selection activeCell="B49" sqref="B49"/>
    </sheetView>
  </sheetViews>
  <sheetFormatPr defaultColWidth="9.140625" defaultRowHeight="12.75"/>
  <cols>
    <col min="1" max="1" width="39.7109375" style="19" bestFit="1" customWidth="1"/>
    <col min="2" max="2" width="19.140625" style="1" bestFit="1" customWidth="1"/>
    <col min="3" max="3" width="12.421875" style="7" customWidth="1"/>
    <col min="4" max="4" width="114.57421875" style="1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109" t="s">
        <v>0</v>
      </c>
      <c r="B3" s="110"/>
      <c r="C3" s="110"/>
      <c r="D3" s="110"/>
      <c r="E3" s="110"/>
      <c r="F3" s="111"/>
      <c r="G3" s="43"/>
      <c r="H3" s="43"/>
    </row>
    <row r="4" spans="1:10" ht="26.25" customHeight="1">
      <c r="A4" s="26" t="s">
        <v>31</v>
      </c>
      <c r="B4" s="45">
        <v>9</v>
      </c>
      <c r="C4" s="38" t="s">
        <v>9</v>
      </c>
      <c r="D4" s="22" t="s">
        <v>90</v>
      </c>
      <c r="E4" s="46">
        <v>0</v>
      </c>
      <c r="F4" s="47">
        <v>9</v>
      </c>
      <c r="G4" s="1"/>
      <c r="H4" s="1" t="s">
        <v>12</v>
      </c>
      <c r="I4" s="1" t="s">
        <v>14</v>
      </c>
      <c r="J4" s="1" t="s">
        <v>12</v>
      </c>
    </row>
    <row r="5" spans="1:10" ht="13.5">
      <c r="A5" s="23" t="s">
        <v>56</v>
      </c>
      <c r="B5" s="30">
        <v>5</v>
      </c>
      <c r="C5" s="29" t="s">
        <v>1</v>
      </c>
      <c r="D5" s="20" t="s">
        <v>88</v>
      </c>
      <c r="E5" s="31">
        <v>-99</v>
      </c>
      <c r="F5" s="35">
        <v>99</v>
      </c>
      <c r="G5" s="1"/>
      <c r="H5" s="1" t="s">
        <v>20</v>
      </c>
      <c r="I5" s="1" t="s">
        <v>10</v>
      </c>
      <c r="J5" s="1" t="s">
        <v>11</v>
      </c>
    </row>
    <row r="6" spans="1:10" ht="13.5">
      <c r="A6" s="23" t="s">
        <v>57</v>
      </c>
      <c r="B6" s="30">
        <v>9</v>
      </c>
      <c r="C6" s="29" t="s">
        <v>1</v>
      </c>
      <c r="D6" s="20" t="s">
        <v>91</v>
      </c>
      <c r="E6" s="31">
        <v>-99</v>
      </c>
      <c r="F6" s="35">
        <v>99</v>
      </c>
      <c r="G6" s="1"/>
      <c r="H6" s="1" t="s">
        <v>11</v>
      </c>
      <c r="I6" s="1" t="s">
        <v>15</v>
      </c>
      <c r="J6" s="1"/>
    </row>
    <row r="7" spans="1:8" ht="13.5">
      <c r="A7" s="24" t="s">
        <v>33</v>
      </c>
      <c r="B7" s="31">
        <f>10*LOG((2*10^(B5/10)*(10^(B4/10)-1)/(10^(B4/10)+1)),10)</f>
        <v>6.910978797560712</v>
      </c>
      <c r="C7" s="29" t="s">
        <v>1</v>
      </c>
      <c r="D7" s="20" t="s">
        <v>93</v>
      </c>
      <c r="E7" s="31"/>
      <c r="F7" s="35"/>
      <c r="G7" s="5"/>
      <c r="H7" s="6"/>
    </row>
    <row r="8" spans="1:8" ht="13.5">
      <c r="A8" s="24" t="s">
        <v>33</v>
      </c>
      <c r="B8" s="32">
        <f>10^(B7/10)</f>
        <v>4.91018527704128</v>
      </c>
      <c r="C8" s="29" t="s">
        <v>71</v>
      </c>
      <c r="D8" s="20" t="s">
        <v>93</v>
      </c>
      <c r="E8" s="29"/>
      <c r="F8" s="36"/>
      <c r="G8" s="1"/>
      <c r="H8" s="6"/>
    </row>
    <row r="9" spans="1:8" ht="13.5">
      <c r="A9" s="24" t="s">
        <v>70</v>
      </c>
      <c r="B9" s="31">
        <f>10*LOG((2*10^(B6/10)*(10^(B4/10)-1)/(10^(B4/10)+1)),10)</f>
        <v>10.910978797560713</v>
      </c>
      <c r="C9" s="29" t="s">
        <v>1</v>
      </c>
      <c r="D9" s="20" t="s">
        <v>92</v>
      </c>
      <c r="E9" s="31"/>
      <c r="F9" s="35"/>
      <c r="G9" s="5"/>
      <c r="H9" s="6"/>
    </row>
    <row r="10" spans="1:8" ht="13.5">
      <c r="A10" s="24" t="s">
        <v>70</v>
      </c>
      <c r="B10" s="32">
        <f>10^(B9/10)</f>
        <v>12.333827773598106</v>
      </c>
      <c r="C10" s="29" t="s">
        <v>71</v>
      </c>
      <c r="D10" s="20" t="s">
        <v>92</v>
      </c>
      <c r="E10" s="29"/>
      <c r="F10" s="36"/>
      <c r="G10" s="1"/>
      <c r="H10" s="6"/>
    </row>
    <row r="11" spans="1:6" ht="13.5">
      <c r="A11" s="23" t="s">
        <v>34</v>
      </c>
      <c r="B11" s="28">
        <v>1574</v>
      </c>
      <c r="C11" s="29" t="s">
        <v>6</v>
      </c>
      <c r="D11" s="20" t="s">
        <v>61</v>
      </c>
      <c r="E11" s="31">
        <v>1200</v>
      </c>
      <c r="F11" s="35">
        <v>1600</v>
      </c>
    </row>
    <row r="12" spans="1:6" ht="13.5">
      <c r="A12" s="23" t="s">
        <v>35</v>
      </c>
      <c r="B12" s="28">
        <v>1580</v>
      </c>
      <c r="C12" s="29" t="s">
        <v>6</v>
      </c>
      <c r="D12" s="20" t="s">
        <v>62</v>
      </c>
      <c r="E12" s="31">
        <v>1200</v>
      </c>
      <c r="F12" s="35">
        <v>1600</v>
      </c>
    </row>
    <row r="13" spans="1:6" ht="13.5" customHeight="1">
      <c r="A13" s="24" t="s">
        <v>39</v>
      </c>
      <c r="B13" s="32">
        <f>(B12+B11)/2</f>
        <v>1577</v>
      </c>
      <c r="C13" s="29" t="s">
        <v>6</v>
      </c>
      <c r="D13" s="20" t="s">
        <v>94</v>
      </c>
      <c r="E13" s="31">
        <f>B11</f>
        <v>1574</v>
      </c>
      <c r="F13" s="35">
        <f>B12</f>
        <v>1580</v>
      </c>
    </row>
    <row r="14" spans="1:6" ht="13.5" customHeight="1">
      <c r="A14" s="23" t="s">
        <v>32</v>
      </c>
      <c r="B14" s="30">
        <v>0</v>
      </c>
      <c r="C14" s="29" t="s">
        <v>5</v>
      </c>
      <c r="D14" s="20" t="s">
        <v>95</v>
      </c>
      <c r="E14" s="31"/>
      <c r="F14" s="35"/>
    </row>
    <row r="15" spans="1:6" ht="13.5" customHeight="1" thickBot="1">
      <c r="A15" s="25" t="s">
        <v>43</v>
      </c>
      <c r="B15" s="33">
        <v>10312.5</v>
      </c>
      <c r="C15" s="34" t="s">
        <v>7</v>
      </c>
      <c r="D15" s="21" t="s">
        <v>79</v>
      </c>
      <c r="E15" s="34">
        <v>9500</v>
      </c>
      <c r="F15" s="37">
        <v>11500</v>
      </c>
    </row>
    <row r="16" spans="1:4" ht="14.25" thickBot="1">
      <c r="A16" s="6"/>
      <c r="B16" s="5"/>
      <c r="C16" s="4"/>
      <c r="D16" s="6"/>
    </row>
    <row r="17" spans="1:8" ht="14.25" thickBot="1">
      <c r="A17" s="113" t="s">
        <v>28</v>
      </c>
      <c r="B17" s="114"/>
      <c r="C17" s="114"/>
      <c r="D17" s="114"/>
      <c r="E17" s="114"/>
      <c r="F17" s="114"/>
      <c r="G17" s="43"/>
      <c r="H17" s="43"/>
    </row>
    <row r="18" spans="1:6" ht="27" customHeight="1">
      <c r="A18" s="26" t="s">
        <v>46</v>
      </c>
      <c r="B18" s="39" t="s">
        <v>14</v>
      </c>
      <c r="C18" s="38" t="s">
        <v>5</v>
      </c>
      <c r="D18" s="22" t="s">
        <v>96</v>
      </c>
      <c r="E18" s="38"/>
      <c r="F18" s="50"/>
    </row>
    <row r="19" spans="1:6" ht="27" customHeight="1">
      <c r="A19" s="23" t="s">
        <v>47</v>
      </c>
      <c r="B19" s="30" t="s">
        <v>12</v>
      </c>
      <c r="C19" s="40" t="s">
        <v>5</v>
      </c>
      <c r="D19" s="20" t="s">
        <v>97</v>
      </c>
      <c r="E19" s="29"/>
      <c r="F19" s="36"/>
    </row>
    <row r="20" spans="1:6" ht="13.5" customHeight="1">
      <c r="A20" s="23" t="s">
        <v>48</v>
      </c>
      <c r="B20" s="41">
        <v>0.35</v>
      </c>
      <c r="C20" s="29" t="s">
        <v>13</v>
      </c>
      <c r="D20" s="20" t="s">
        <v>73</v>
      </c>
      <c r="E20" s="29">
        <v>0</v>
      </c>
      <c r="F20" s="36">
        <v>1</v>
      </c>
    </row>
    <row r="21" spans="1:6" ht="13.5">
      <c r="A21" s="24" t="s">
        <v>49</v>
      </c>
      <c r="B21" s="31">
        <f>IF(B18="lambda^-4",(IF(Uc&lt;1000,850,IF(Uc&gt;1430,1550,1310))),Uc)</f>
        <v>1550</v>
      </c>
      <c r="C21" s="29" t="s">
        <v>6</v>
      </c>
      <c r="D21" s="20" t="s">
        <v>19</v>
      </c>
      <c r="E21" s="29"/>
      <c r="F21" s="36"/>
    </row>
    <row r="22" spans="1:6" ht="27">
      <c r="A22" s="24" t="s">
        <v>50</v>
      </c>
      <c r="B22" s="31">
        <f>fibre_loss(B18,B19,B21,B20,Uc)</f>
        <v>0.3459684746699246</v>
      </c>
      <c r="C22" s="29" t="s">
        <v>13</v>
      </c>
      <c r="D22" s="20" t="s">
        <v>98</v>
      </c>
      <c r="E22" s="29"/>
      <c r="F22" s="36"/>
    </row>
    <row r="23" spans="1:8" ht="13.5">
      <c r="A23" s="23" t="s">
        <v>30</v>
      </c>
      <c r="B23" s="42">
        <v>20</v>
      </c>
      <c r="C23" s="29" t="s">
        <v>8</v>
      </c>
      <c r="D23" s="20" t="s">
        <v>74</v>
      </c>
      <c r="E23" s="29">
        <v>0.5</v>
      </c>
      <c r="F23" s="36">
        <v>20</v>
      </c>
      <c r="G23" s="1"/>
      <c r="H23" s="1"/>
    </row>
    <row r="24" spans="1:6" ht="13.5" customHeight="1">
      <c r="A24" s="24" t="s">
        <v>51</v>
      </c>
      <c r="B24" s="31">
        <f>B22*B23</f>
        <v>6.9193694933984915</v>
      </c>
      <c r="C24" s="29" t="s">
        <v>9</v>
      </c>
      <c r="D24" s="20" t="s">
        <v>99</v>
      </c>
      <c r="E24" s="29"/>
      <c r="F24" s="36"/>
    </row>
    <row r="25" spans="1:8" ht="13.5" customHeight="1">
      <c r="A25" s="23" t="s">
        <v>40</v>
      </c>
      <c r="B25" s="41">
        <v>64</v>
      </c>
      <c r="C25" s="29" t="s">
        <v>5</v>
      </c>
      <c r="D25" s="20" t="s">
        <v>75</v>
      </c>
      <c r="E25" s="29">
        <v>2</v>
      </c>
      <c r="F25" s="36">
        <v>64</v>
      </c>
      <c r="G25" s="1"/>
      <c r="H25" s="1"/>
    </row>
    <row r="26" spans="1:8" ht="27" customHeight="1">
      <c r="A26" s="23" t="s">
        <v>54</v>
      </c>
      <c r="B26" s="30" t="s">
        <v>11</v>
      </c>
      <c r="C26" s="29" t="s">
        <v>5</v>
      </c>
      <c r="D26" s="20" t="s">
        <v>76</v>
      </c>
      <c r="E26" s="29"/>
      <c r="F26" s="36"/>
      <c r="G26" s="1"/>
      <c r="H26" s="1"/>
    </row>
    <row r="27" spans="1:6" ht="27" customHeight="1">
      <c r="A27" s="24" t="s">
        <v>52</v>
      </c>
      <c r="B27" s="31">
        <f>10*LOG(B25)+IF(B26="ave",0.564*LN(B25)+0.4,IF(B26="min",0.288*LN(B25)+0.09,0.663*LN(B25)+1.05))</f>
        <v>21.869139224106334</v>
      </c>
      <c r="C27" s="29" t="s">
        <v>9</v>
      </c>
      <c r="D27" s="20" t="s">
        <v>100</v>
      </c>
      <c r="E27" s="29"/>
      <c r="F27" s="36"/>
    </row>
    <row r="28" spans="1:8" ht="27" customHeight="1">
      <c r="A28" s="23" t="s">
        <v>63</v>
      </c>
      <c r="B28" s="41">
        <v>1</v>
      </c>
      <c r="C28" s="29" t="s">
        <v>9</v>
      </c>
      <c r="D28" s="20" t="s">
        <v>87</v>
      </c>
      <c r="E28" s="29"/>
      <c r="F28" s="36">
        <v>10</v>
      </c>
      <c r="G28" s="1"/>
      <c r="H28" s="1"/>
    </row>
    <row r="29" spans="1:6" ht="13.5" customHeight="1">
      <c r="A29" s="27" t="s">
        <v>53</v>
      </c>
      <c r="B29" s="32">
        <f>B32-B24-B27-B28</f>
        <v>3.2114912824951745</v>
      </c>
      <c r="C29" s="29" t="s">
        <v>9</v>
      </c>
      <c r="D29" s="20" t="s">
        <v>108</v>
      </c>
      <c r="E29" s="29"/>
      <c r="F29" s="36"/>
    </row>
    <row r="30" spans="1:6" ht="27" customHeight="1">
      <c r="A30" s="23" t="s">
        <v>29</v>
      </c>
      <c r="B30" s="30">
        <v>1</v>
      </c>
      <c r="C30" s="29" t="s">
        <v>9</v>
      </c>
      <c r="D30" s="20" t="s">
        <v>101</v>
      </c>
      <c r="E30" s="29">
        <v>0</v>
      </c>
      <c r="F30" s="36">
        <v>5</v>
      </c>
    </row>
    <row r="31" spans="1:6" ht="13.5" customHeight="1">
      <c r="A31" s="23" t="s">
        <v>26</v>
      </c>
      <c r="B31" s="30">
        <v>18</v>
      </c>
      <c r="C31" s="29" t="s">
        <v>9</v>
      </c>
      <c r="D31" s="20" t="s">
        <v>77</v>
      </c>
      <c r="E31" s="29">
        <v>0</v>
      </c>
      <c r="F31" s="35">
        <v>35</v>
      </c>
    </row>
    <row r="32" spans="1:6" ht="13.5" customHeight="1">
      <c r="A32" s="23" t="s">
        <v>27</v>
      </c>
      <c r="B32" s="30">
        <v>33</v>
      </c>
      <c r="C32" s="29" t="s">
        <v>9</v>
      </c>
      <c r="D32" s="20" t="s">
        <v>78</v>
      </c>
      <c r="E32" s="29">
        <v>0</v>
      </c>
      <c r="F32" s="36">
        <v>35</v>
      </c>
    </row>
    <row r="33" spans="1:6" ht="13.5" customHeight="1">
      <c r="A33" s="52" t="s">
        <v>110</v>
      </c>
      <c r="B33" s="32">
        <f>B5-B49</f>
        <v>34.5</v>
      </c>
      <c r="C33" s="29" t="s">
        <v>9</v>
      </c>
      <c r="D33" s="20" t="s">
        <v>111</v>
      </c>
      <c r="E33" s="29"/>
      <c r="F33" s="36"/>
    </row>
    <row r="34" spans="1:6" ht="13.5">
      <c r="A34" s="24" t="s">
        <v>23</v>
      </c>
      <c r="B34" s="31">
        <v>1300</v>
      </c>
      <c r="C34" s="29" t="s">
        <v>6</v>
      </c>
      <c r="D34" s="20" t="s">
        <v>82</v>
      </c>
      <c r="E34" s="29"/>
      <c r="F34" s="36"/>
    </row>
    <row r="35" spans="1:6" ht="13.5">
      <c r="A35" s="24" t="s">
        <v>22</v>
      </c>
      <c r="B35" s="31">
        <f>IF(Uc&gt;1312,1300,1324)</f>
        <v>1300</v>
      </c>
      <c r="C35" s="29" t="s">
        <v>6</v>
      </c>
      <c r="D35" s="20" t="s">
        <v>83</v>
      </c>
      <c r="E35" s="29"/>
      <c r="F35" s="36"/>
    </row>
    <row r="36" spans="1:6" ht="13.5">
      <c r="A36" s="24" t="s">
        <v>16</v>
      </c>
      <c r="B36" s="31">
        <f>IF(Uo=1320,0.11,0.093)</f>
        <v>0.093</v>
      </c>
      <c r="C36" s="29" t="s">
        <v>17</v>
      </c>
      <c r="D36" s="20" t="s">
        <v>84</v>
      </c>
      <c r="E36" s="29"/>
      <c r="F36" s="36"/>
    </row>
    <row r="37" spans="1:6" ht="13.5">
      <c r="A37" s="24" t="s">
        <v>25</v>
      </c>
      <c r="B37" s="31">
        <f>0.25*B36*B12*(1-(B34/B12)^4)</f>
        <v>19.899535412005942</v>
      </c>
      <c r="C37" s="29" t="s">
        <v>18</v>
      </c>
      <c r="D37" s="20" t="s">
        <v>85</v>
      </c>
      <c r="E37" s="29"/>
      <c r="F37" s="36"/>
    </row>
    <row r="38" spans="1:6" ht="13.5">
      <c r="A38" s="24" t="s">
        <v>24</v>
      </c>
      <c r="B38" s="31">
        <f>0.25*B36*B11*(1-(B35/B11)^4)</f>
        <v>19.56677302592707</v>
      </c>
      <c r="C38" s="29" t="s">
        <v>18</v>
      </c>
      <c r="D38" s="20" t="s">
        <v>86</v>
      </c>
      <c r="E38" s="29"/>
      <c r="F38" s="36"/>
    </row>
    <row r="39" spans="1:6" ht="13.5" customHeight="1">
      <c r="A39" s="24" t="s">
        <v>55</v>
      </c>
      <c r="B39" s="31">
        <f>5*LOG((1+8*(B14)*(-(B11^2/(2*PI()*3*10^5)*B38))*(B15/1000000)^2*B23)^2+(8*(-(B11^2/(2*PI()*3*10^5)*B38))*(B15/1000000)^2*B23)^2,10)</f>
        <v>0.3804558600230007</v>
      </c>
      <c r="C39" s="29" t="s">
        <v>9</v>
      </c>
      <c r="D39" s="20" t="s">
        <v>80</v>
      </c>
      <c r="E39" s="29"/>
      <c r="F39" s="36"/>
    </row>
    <row r="40" spans="1:6" ht="27" customHeight="1" thickBot="1">
      <c r="A40" s="25" t="s">
        <v>72</v>
      </c>
      <c r="B40" s="33">
        <v>1.5</v>
      </c>
      <c r="C40" s="34" t="s">
        <v>9</v>
      </c>
      <c r="D40" s="21" t="s">
        <v>109</v>
      </c>
      <c r="E40" s="34">
        <v>0</v>
      </c>
      <c r="F40" s="37">
        <v>10</v>
      </c>
    </row>
    <row r="41" ht="14.25" thickBot="1"/>
    <row r="42" spans="1:6" ht="14.25" thickBot="1">
      <c r="A42" s="109" t="s">
        <v>21</v>
      </c>
      <c r="B42" s="110"/>
      <c r="C42" s="110"/>
      <c r="D42" s="110"/>
      <c r="E42" s="110"/>
      <c r="F42" s="111"/>
    </row>
    <row r="43" spans="1:6" ht="13.5" customHeight="1">
      <c r="A43" s="48" t="s">
        <v>58</v>
      </c>
      <c r="B43" s="49">
        <f>B5-B32-B30</f>
        <v>-29</v>
      </c>
      <c r="C43" s="15" t="s">
        <v>1</v>
      </c>
      <c r="D43" s="22" t="s">
        <v>102</v>
      </c>
      <c r="E43" s="15"/>
      <c r="F43" s="16"/>
    </row>
    <row r="44" spans="1:6" ht="13.5" customHeight="1">
      <c r="A44" s="10" t="s">
        <v>59</v>
      </c>
      <c r="B44" s="5">
        <f>10*LOG((2*10^(B43/10)*(10^(B4/10)-1)/(10^(B4/10)+1)),10)</f>
        <v>-27.089021202439287</v>
      </c>
      <c r="C44" s="1" t="s">
        <v>1</v>
      </c>
      <c r="D44" s="20" t="s">
        <v>103</v>
      </c>
      <c r="E44" s="1"/>
      <c r="F44" s="13"/>
    </row>
    <row r="45" spans="1:6" ht="13.5" customHeight="1">
      <c r="A45" s="10" t="s">
        <v>59</v>
      </c>
      <c r="B45" s="5">
        <f>1000*10^(B44/10)</f>
        <v>1.954779967536342</v>
      </c>
      <c r="C45" s="1" t="s">
        <v>45</v>
      </c>
      <c r="D45" s="20" t="s">
        <v>103</v>
      </c>
      <c r="E45" s="1"/>
      <c r="F45" s="13"/>
    </row>
    <row r="46" spans="1:6" ht="13.5">
      <c r="A46" s="10" t="s">
        <v>60</v>
      </c>
      <c r="B46" s="2">
        <f>B43+B30</f>
        <v>-28</v>
      </c>
      <c r="C46" s="1" t="s">
        <v>1</v>
      </c>
      <c r="D46" s="20" t="s">
        <v>104</v>
      </c>
      <c r="E46" s="1"/>
      <c r="F46" s="13"/>
    </row>
    <row r="47" spans="1:6" ht="13.5">
      <c r="A47" s="10" t="s">
        <v>41</v>
      </c>
      <c r="B47" s="2">
        <f>10*LOG((2*10^(B46/10)*(10^(B4/10)-1)/(10^(B4/10)+1)),10)</f>
        <v>-26.089021202439287</v>
      </c>
      <c r="C47" s="1" t="s">
        <v>1</v>
      </c>
      <c r="D47" s="20" t="s">
        <v>105</v>
      </c>
      <c r="E47" s="1"/>
      <c r="F47" s="13"/>
    </row>
    <row r="48" spans="1:6" ht="13.5">
      <c r="A48" s="10" t="s">
        <v>41</v>
      </c>
      <c r="B48" s="2">
        <f>1000*10^(B47/10)</f>
        <v>2.46092217559768</v>
      </c>
      <c r="C48" s="1" t="s">
        <v>45</v>
      </c>
      <c r="D48" s="20" t="s">
        <v>105</v>
      </c>
      <c r="E48" s="1"/>
      <c r="F48" s="13"/>
    </row>
    <row r="49" spans="1:6" ht="13.5">
      <c r="A49" s="19" t="s">
        <v>112</v>
      </c>
      <c r="B49" s="2">
        <f>10*LOG(((10^(B51/10))/(2*(10^(B4/10)-1)/(10^(B4/10)+1))),10)</f>
        <v>-29.499999999999996</v>
      </c>
      <c r="C49" s="1" t="s">
        <v>1</v>
      </c>
      <c r="D49" s="20" t="s">
        <v>113</v>
      </c>
      <c r="E49" s="1"/>
      <c r="F49" s="13"/>
    </row>
    <row r="50" spans="1:6" ht="13.5">
      <c r="A50" s="19" t="s">
        <v>112</v>
      </c>
      <c r="B50" s="2">
        <f>1000*10^(B49/10)</f>
        <v>1.1220184543019631</v>
      </c>
      <c r="C50" s="1" t="s">
        <v>45</v>
      </c>
      <c r="D50" s="20" t="s">
        <v>113</v>
      </c>
      <c r="E50" s="1"/>
      <c r="F50" s="13"/>
    </row>
    <row r="51" spans="1:6" ht="13.5">
      <c r="A51" s="10" t="s">
        <v>69</v>
      </c>
      <c r="B51" s="2">
        <f>B47-B40</f>
        <v>-27.589021202439287</v>
      </c>
      <c r="C51" s="1" t="s">
        <v>1</v>
      </c>
      <c r="D51" s="20" t="s">
        <v>106</v>
      </c>
      <c r="E51" s="1"/>
      <c r="F51" s="13"/>
    </row>
    <row r="52" spans="1:6" ht="13.5">
      <c r="A52" s="10" t="s">
        <v>69</v>
      </c>
      <c r="B52" s="2">
        <f>1000*10^(B51/10)</f>
        <v>1.7421994799118186</v>
      </c>
      <c r="C52" s="1" t="s">
        <v>45</v>
      </c>
      <c r="D52" s="20" t="s">
        <v>106</v>
      </c>
      <c r="E52" s="1"/>
      <c r="F52" s="13"/>
    </row>
    <row r="53" spans="1:6" ht="14.25" thickBot="1">
      <c r="A53" s="11" t="s">
        <v>42</v>
      </c>
      <c r="B53" s="14">
        <f>B6-B31</f>
        <v>-9</v>
      </c>
      <c r="C53" s="3" t="s">
        <v>1</v>
      </c>
      <c r="D53" s="21" t="s">
        <v>81</v>
      </c>
      <c r="E53" s="3"/>
      <c r="F53" s="12"/>
    </row>
    <row r="54" ht="14.25" thickBot="1">
      <c r="C54" s="1"/>
    </row>
    <row r="55" spans="1:6" ht="14.25" thickBot="1">
      <c r="A55" s="109" t="s">
        <v>44</v>
      </c>
      <c r="B55" s="110"/>
      <c r="C55" s="110"/>
      <c r="D55" s="110"/>
      <c r="E55" s="110"/>
      <c r="F55" s="111"/>
    </row>
    <row r="56" spans="1:6" ht="13.5">
      <c r="A56" s="112" t="s">
        <v>89</v>
      </c>
      <c r="B56" s="112"/>
      <c r="C56" s="112"/>
      <c r="D56" s="44" t="str">
        <f>IF(B39&lt;=B30,"PASSED","FAILED")</f>
        <v>PASSED</v>
      </c>
      <c r="E56" s="4"/>
      <c r="F56" s="4"/>
    </row>
    <row r="57" ht="13.5">
      <c r="B57" s="7"/>
    </row>
    <row r="58" ht="13.5">
      <c r="D58" s="6"/>
    </row>
    <row r="59" spans="1:6" s="8" customFormat="1" ht="13.5">
      <c r="A59" s="6"/>
      <c r="B59" s="9"/>
      <c r="C59" s="9"/>
      <c r="D59" s="9"/>
      <c r="E59" s="9"/>
      <c r="F59" s="9"/>
    </row>
    <row r="60" spans="1:6" s="8" customFormat="1" ht="13.5">
      <c r="A60" s="6"/>
      <c r="B60" s="5"/>
      <c r="D60" s="6"/>
      <c r="E60" s="6"/>
      <c r="F60" s="6"/>
    </row>
    <row r="61" spans="1:6" s="8" customFormat="1" ht="13.5">
      <c r="A61" s="6"/>
      <c r="B61" s="5"/>
      <c r="D61" s="6"/>
      <c r="E61" s="6"/>
      <c r="F61" s="6"/>
    </row>
    <row r="62" spans="1:6" s="8" customFormat="1" ht="13.5">
      <c r="A62" s="6"/>
      <c r="B62" s="5"/>
      <c r="D62" s="6"/>
      <c r="E62" s="6"/>
      <c r="F62" s="6"/>
    </row>
    <row r="63" spans="1:6" s="8" customFormat="1" ht="13.5">
      <c r="A63" s="6"/>
      <c r="B63" s="5"/>
      <c r="D63" s="6"/>
      <c r="E63" s="6"/>
      <c r="F63" s="6"/>
    </row>
    <row r="64" spans="1:6" s="8" customFormat="1" ht="13.5">
      <c r="A64" s="6"/>
      <c r="B64" s="5"/>
      <c r="D64" s="6"/>
      <c r="E64" s="6"/>
      <c r="F64" s="6"/>
    </row>
    <row r="65" spans="1:6" s="8" customFormat="1" ht="13.5">
      <c r="A65" s="6"/>
      <c r="B65" s="4"/>
      <c r="D65" s="6"/>
      <c r="E65" s="6"/>
      <c r="F65" s="6"/>
    </row>
  </sheetData>
  <sheetProtection selectLockedCells="1"/>
  <mergeCells count="5">
    <mergeCell ref="A3:F3"/>
    <mergeCell ref="A56:C56"/>
    <mergeCell ref="A17:F17"/>
    <mergeCell ref="A42:F42"/>
    <mergeCell ref="A55:F55"/>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6.xml><?xml version="1.0" encoding="utf-8"?>
<worksheet xmlns="http://schemas.openxmlformats.org/spreadsheetml/2006/main" xmlns:r="http://schemas.openxmlformats.org/officeDocument/2006/relationships">
  <sheetPr codeName="Sheet6"/>
  <dimension ref="A1:J65"/>
  <sheetViews>
    <sheetView zoomScale="70" zoomScaleNormal="70" zoomScalePageLayoutView="0" workbookViewId="0" topLeftCell="A1">
      <selection activeCell="D46" sqref="D46"/>
    </sheetView>
  </sheetViews>
  <sheetFormatPr defaultColWidth="9.140625" defaultRowHeight="12.75"/>
  <cols>
    <col min="1" max="1" width="39.7109375" style="19" bestFit="1" customWidth="1"/>
    <col min="2" max="2" width="19.140625" style="1" bestFit="1" customWidth="1"/>
    <col min="3" max="3" width="12.421875" style="7" customWidth="1"/>
    <col min="4" max="4" width="114.57421875" style="1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109" t="s">
        <v>0</v>
      </c>
      <c r="B3" s="110"/>
      <c r="C3" s="110"/>
      <c r="D3" s="110"/>
      <c r="E3" s="110"/>
      <c r="F3" s="111"/>
      <c r="G3" s="43"/>
      <c r="H3" s="43"/>
    </row>
    <row r="4" spans="1:10" ht="26.25" customHeight="1">
      <c r="A4" s="26" t="s">
        <v>31</v>
      </c>
      <c r="B4" s="45">
        <v>6</v>
      </c>
      <c r="C4" s="38" t="s">
        <v>9</v>
      </c>
      <c r="D4" s="22" t="s">
        <v>90</v>
      </c>
      <c r="E4" s="46">
        <v>0</v>
      </c>
      <c r="F4" s="47">
        <v>9</v>
      </c>
      <c r="G4" s="1"/>
      <c r="H4" s="1" t="s">
        <v>12</v>
      </c>
      <c r="I4" s="1" t="s">
        <v>14</v>
      </c>
      <c r="J4" s="1" t="s">
        <v>12</v>
      </c>
    </row>
    <row r="5" spans="1:10" ht="13.5">
      <c r="A5" s="23" t="s">
        <v>56</v>
      </c>
      <c r="B5" s="30">
        <v>6</v>
      </c>
      <c r="C5" s="29" t="s">
        <v>1</v>
      </c>
      <c r="D5" s="20" t="s">
        <v>88</v>
      </c>
      <c r="E5" s="31">
        <v>-99</v>
      </c>
      <c r="F5" s="35">
        <v>99</v>
      </c>
      <c r="G5" s="1"/>
      <c r="H5" s="1" t="s">
        <v>20</v>
      </c>
      <c r="I5" s="1" t="s">
        <v>10</v>
      </c>
      <c r="J5" s="1" t="s">
        <v>11</v>
      </c>
    </row>
    <row r="6" spans="1:10" ht="13.5">
      <c r="A6" s="23" t="s">
        <v>57</v>
      </c>
      <c r="B6" s="30">
        <v>10</v>
      </c>
      <c r="C6" s="29" t="s">
        <v>1</v>
      </c>
      <c r="D6" s="20" t="s">
        <v>91</v>
      </c>
      <c r="E6" s="31">
        <v>-99</v>
      </c>
      <c r="F6" s="35">
        <v>99</v>
      </c>
      <c r="G6" s="1"/>
      <c r="H6" s="1" t="s">
        <v>11</v>
      </c>
      <c r="I6" s="1" t="s">
        <v>15</v>
      </c>
      <c r="J6" s="1"/>
    </row>
    <row r="7" spans="1:8" ht="13.5">
      <c r="A7" s="24" t="s">
        <v>33</v>
      </c>
      <c r="B7" s="31">
        <f>10*LOG((2*10^(B5/10)*(10^(B4/10)-1)/(10^(B4/10)+1)),10)</f>
        <v>6.780796244634706</v>
      </c>
      <c r="C7" s="29" t="s">
        <v>1</v>
      </c>
      <c r="D7" s="20" t="s">
        <v>93</v>
      </c>
      <c r="E7" s="31"/>
      <c r="F7" s="35"/>
      <c r="G7" s="5"/>
      <c r="H7" s="6"/>
    </row>
    <row r="8" spans="1:8" ht="13.5">
      <c r="A8" s="24" t="s">
        <v>33</v>
      </c>
      <c r="B8" s="32">
        <f>10^(B7/10)</f>
        <v>4.765183446722352</v>
      </c>
      <c r="C8" s="29" t="s">
        <v>71</v>
      </c>
      <c r="D8" s="20" t="s">
        <v>93</v>
      </c>
      <c r="E8" s="29"/>
      <c r="F8" s="36"/>
      <c r="G8" s="1"/>
      <c r="H8" s="6"/>
    </row>
    <row r="9" spans="1:8" ht="13.5">
      <c r="A9" s="24" t="s">
        <v>70</v>
      </c>
      <c r="B9" s="31">
        <f>10*LOG((2*10^(B6/10)*(10^(B4/10)-1)/(10^(B4/10)+1)),10)</f>
        <v>10.780796244634708</v>
      </c>
      <c r="C9" s="29" t="s">
        <v>1</v>
      </c>
      <c r="D9" s="20" t="s">
        <v>92</v>
      </c>
      <c r="E9" s="31"/>
      <c r="F9" s="35"/>
      <c r="G9" s="5"/>
      <c r="H9" s="6"/>
    </row>
    <row r="10" spans="1:8" ht="13.5">
      <c r="A10" s="24" t="s">
        <v>70</v>
      </c>
      <c r="B10" s="32">
        <f>10^(B9/10)</f>
        <v>11.969599643475933</v>
      </c>
      <c r="C10" s="29" t="s">
        <v>71</v>
      </c>
      <c r="D10" s="20" t="s">
        <v>92</v>
      </c>
      <c r="E10" s="29"/>
      <c r="F10" s="36"/>
      <c r="G10" s="1"/>
      <c r="H10" s="6"/>
    </row>
    <row r="11" spans="1:6" ht="13.5">
      <c r="A11" s="23" t="s">
        <v>34</v>
      </c>
      <c r="B11" s="28">
        <v>1260</v>
      </c>
      <c r="C11" s="29" t="s">
        <v>6</v>
      </c>
      <c r="D11" s="20" t="s">
        <v>61</v>
      </c>
      <c r="E11" s="31">
        <v>1200</v>
      </c>
      <c r="F11" s="35">
        <v>1600</v>
      </c>
    </row>
    <row r="12" spans="1:6" ht="13.5">
      <c r="A12" s="23" t="s">
        <v>35</v>
      </c>
      <c r="B12" s="28">
        <v>1280</v>
      </c>
      <c r="C12" s="29" t="s">
        <v>6</v>
      </c>
      <c r="D12" s="20" t="s">
        <v>62</v>
      </c>
      <c r="E12" s="31">
        <v>1200</v>
      </c>
      <c r="F12" s="35">
        <v>1600</v>
      </c>
    </row>
    <row r="13" spans="1:6" ht="13.5" customHeight="1">
      <c r="A13" s="24" t="s">
        <v>39</v>
      </c>
      <c r="B13" s="32">
        <f>(B12+B11)/2</f>
        <v>1270</v>
      </c>
      <c r="C13" s="29" t="s">
        <v>6</v>
      </c>
      <c r="D13" s="20" t="s">
        <v>94</v>
      </c>
      <c r="E13" s="31">
        <f>B11</f>
        <v>1260</v>
      </c>
      <c r="F13" s="35">
        <f>B12</f>
        <v>1280</v>
      </c>
    </row>
    <row r="14" spans="1:6" ht="13.5" customHeight="1">
      <c r="A14" s="23" t="s">
        <v>32</v>
      </c>
      <c r="B14" s="30">
        <v>0</v>
      </c>
      <c r="C14" s="29" t="s">
        <v>5</v>
      </c>
      <c r="D14" s="20" t="s">
        <v>95</v>
      </c>
      <c r="E14" s="31"/>
      <c r="F14" s="35"/>
    </row>
    <row r="15" spans="1:6" ht="13.5" customHeight="1" thickBot="1">
      <c r="A15" s="25" t="s">
        <v>43</v>
      </c>
      <c r="B15" s="33">
        <v>10312.5</v>
      </c>
      <c r="C15" s="34" t="s">
        <v>7</v>
      </c>
      <c r="D15" s="21" t="s">
        <v>79</v>
      </c>
      <c r="E15" s="34">
        <v>9500</v>
      </c>
      <c r="F15" s="37">
        <v>11500</v>
      </c>
    </row>
    <row r="16" spans="1:4" ht="14.25" thickBot="1">
      <c r="A16" s="6"/>
      <c r="B16" s="5"/>
      <c r="C16" s="4"/>
      <c r="D16" s="6"/>
    </row>
    <row r="17" spans="1:8" ht="14.25" thickBot="1">
      <c r="A17" s="113" t="s">
        <v>28</v>
      </c>
      <c r="B17" s="114"/>
      <c r="C17" s="114"/>
      <c r="D17" s="114"/>
      <c r="E17" s="114"/>
      <c r="F17" s="114"/>
      <c r="G17" s="43"/>
      <c r="H17" s="43"/>
    </row>
    <row r="18" spans="1:6" ht="27" customHeight="1">
      <c r="A18" s="26" t="s">
        <v>46</v>
      </c>
      <c r="B18" s="39" t="s">
        <v>14</v>
      </c>
      <c r="C18" s="38" t="s">
        <v>5</v>
      </c>
      <c r="D18" s="22" t="s">
        <v>96</v>
      </c>
      <c r="E18" s="38"/>
      <c r="F18" s="50"/>
    </row>
    <row r="19" spans="1:6" ht="27" customHeight="1">
      <c r="A19" s="23" t="s">
        <v>47</v>
      </c>
      <c r="B19" s="30" t="s">
        <v>12</v>
      </c>
      <c r="C19" s="40" t="s">
        <v>5</v>
      </c>
      <c r="D19" s="20" t="s">
        <v>97</v>
      </c>
      <c r="E19" s="29"/>
      <c r="F19" s="36"/>
    </row>
    <row r="20" spans="1:6" ht="13.5" customHeight="1">
      <c r="A20" s="23" t="s">
        <v>48</v>
      </c>
      <c r="B20" s="41">
        <v>0.35</v>
      </c>
      <c r="C20" s="29" t="s">
        <v>13</v>
      </c>
      <c r="D20" s="20" t="s">
        <v>73</v>
      </c>
      <c r="E20" s="29">
        <v>0</v>
      </c>
      <c r="F20" s="36">
        <v>1</v>
      </c>
    </row>
    <row r="21" spans="1:6" ht="13.5">
      <c r="A21" s="24" t="s">
        <v>49</v>
      </c>
      <c r="B21" s="31">
        <f>IF(B18="lambda^-4",(IF(Uc&lt;1000,850,IF(Uc&gt;1430,1550,1310))),Uc)</f>
        <v>1310</v>
      </c>
      <c r="C21" s="29" t="s">
        <v>6</v>
      </c>
      <c r="D21" s="20" t="s">
        <v>19</v>
      </c>
      <c r="E21" s="29"/>
      <c r="F21" s="36"/>
    </row>
    <row r="22" spans="1:6" ht="27">
      <c r="A22" s="24" t="s">
        <v>50</v>
      </c>
      <c r="B22" s="31">
        <f>fibre_loss(B18,B19,B21,B20,Uc)</f>
        <v>0.36361471411921303</v>
      </c>
      <c r="C22" s="29" t="s">
        <v>13</v>
      </c>
      <c r="D22" s="20" t="s">
        <v>98</v>
      </c>
      <c r="E22" s="29"/>
      <c r="F22" s="36"/>
    </row>
    <row r="23" spans="1:8" ht="13.5">
      <c r="A23" s="23" t="s">
        <v>30</v>
      </c>
      <c r="B23" s="42">
        <v>20</v>
      </c>
      <c r="C23" s="29" t="s">
        <v>8</v>
      </c>
      <c r="D23" s="20" t="s">
        <v>74</v>
      </c>
      <c r="E23" s="29">
        <v>0.5</v>
      </c>
      <c r="F23" s="36">
        <v>20</v>
      </c>
      <c r="G23" s="1"/>
      <c r="H23" s="1"/>
    </row>
    <row r="24" spans="1:6" ht="13.5" customHeight="1">
      <c r="A24" s="24" t="s">
        <v>51</v>
      </c>
      <c r="B24" s="31">
        <f>B22*B23</f>
        <v>7.2722942823842605</v>
      </c>
      <c r="C24" s="29" t="s">
        <v>9</v>
      </c>
      <c r="D24" s="20" t="s">
        <v>99</v>
      </c>
      <c r="E24" s="29"/>
      <c r="F24" s="36"/>
    </row>
    <row r="25" spans="1:8" ht="13.5" customHeight="1">
      <c r="A25" s="23" t="s">
        <v>40</v>
      </c>
      <c r="B25" s="41">
        <v>64</v>
      </c>
      <c r="C25" s="29" t="s">
        <v>5</v>
      </c>
      <c r="D25" s="20" t="s">
        <v>75</v>
      </c>
      <c r="E25" s="29">
        <v>2</v>
      </c>
      <c r="F25" s="36">
        <v>64</v>
      </c>
      <c r="G25" s="1"/>
      <c r="H25" s="1"/>
    </row>
    <row r="26" spans="1:8" ht="27" customHeight="1">
      <c r="A26" s="23" t="s">
        <v>54</v>
      </c>
      <c r="B26" s="30" t="s">
        <v>11</v>
      </c>
      <c r="C26" s="29" t="s">
        <v>5</v>
      </c>
      <c r="D26" s="20" t="s">
        <v>76</v>
      </c>
      <c r="E26" s="29"/>
      <c r="F26" s="36"/>
      <c r="G26" s="1"/>
      <c r="H26" s="1"/>
    </row>
    <row r="27" spans="1:6" ht="27" customHeight="1">
      <c r="A27" s="24" t="s">
        <v>52</v>
      </c>
      <c r="B27" s="31">
        <f>10*LOG(B25)+IF(B26="ave",0.564*LN(B25)+0.4,IF(B26="min",0.288*LN(B25)+0.09,0.663*LN(B25)+1.05))</f>
        <v>21.869139224106334</v>
      </c>
      <c r="C27" s="29" t="s">
        <v>9</v>
      </c>
      <c r="D27" s="20" t="s">
        <v>100</v>
      </c>
      <c r="E27" s="29"/>
      <c r="F27" s="36"/>
    </row>
    <row r="28" spans="1:8" ht="27" customHeight="1">
      <c r="A28" s="23" t="s">
        <v>63</v>
      </c>
      <c r="B28" s="41">
        <v>1</v>
      </c>
      <c r="C28" s="29" t="s">
        <v>9</v>
      </c>
      <c r="D28" s="20" t="s">
        <v>87</v>
      </c>
      <c r="E28" s="29"/>
      <c r="F28" s="36">
        <v>10</v>
      </c>
      <c r="G28" s="1"/>
      <c r="H28" s="1"/>
    </row>
    <row r="29" spans="1:6" ht="13.5" customHeight="1">
      <c r="A29" s="27" t="s">
        <v>53</v>
      </c>
      <c r="B29" s="32">
        <f>B32-B24-B27-B28</f>
        <v>2.8585664935094073</v>
      </c>
      <c r="C29" s="29" t="s">
        <v>9</v>
      </c>
      <c r="D29" s="20" t="s">
        <v>108</v>
      </c>
      <c r="E29" s="29"/>
      <c r="F29" s="36"/>
    </row>
    <row r="30" spans="1:6" ht="27" customHeight="1">
      <c r="A30" s="23" t="s">
        <v>29</v>
      </c>
      <c r="B30" s="30">
        <v>1</v>
      </c>
      <c r="C30" s="29" t="s">
        <v>9</v>
      </c>
      <c r="D30" s="20" t="s">
        <v>101</v>
      </c>
      <c r="E30" s="29">
        <v>0</v>
      </c>
      <c r="F30" s="36">
        <v>5</v>
      </c>
    </row>
    <row r="31" spans="1:6" ht="13.5" customHeight="1">
      <c r="A31" s="23" t="s">
        <v>26</v>
      </c>
      <c r="B31" s="30">
        <v>18</v>
      </c>
      <c r="C31" s="29" t="s">
        <v>9</v>
      </c>
      <c r="D31" s="20" t="s">
        <v>77</v>
      </c>
      <c r="E31" s="29">
        <v>0</v>
      </c>
      <c r="F31" s="35">
        <v>35</v>
      </c>
    </row>
    <row r="32" spans="1:6" ht="13.5" customHeight="1">
      <c r="A32" s="23" t="s">
        <v>27</v>
      </c>
      <c r="B32" s="30">
        <v>33</v>
      </c>
      <c r="C32" s="29" t="s">
        <v>9</v>
      </c>
      <c r="D32" s="20" t="s">
        <v>78</v>
      </c>
      <c r="E32" s="29">
        <v>0</v>
      </c>
      <c r="F32" s="36">
        <v>35</v>
      </c>
    </row>
    <row r="33" spans="1:6" ht="13.5" customHeight="1">
      <c r="A33" s="52" t="s">
        <v>110</v>
      </c>
      <c r="B33" s="32">
        <f>B5-B49</f>
        <v>35</v>
      </c>
      <c r="C33" s="29" t="s">
        <v>9</v>
      </c>
      <c r="D33" s="20" t="s">
        <v>111</v>
      </c>
      <c r="E33" s="29"/>
      <c r="F33" s="36"/>
    </row>
    <row r="34" spans="1:6" ht="13.5">
      <c r="A34" s="24" t="s">
        <v>23</v>
      </c>
      <c r="B34" s="31">
        <v>1300</v>
      </c>
      <c r="C34" s="29" t="s">
        <v>6</v>
      </c>
      <c r="D34" s="20" t="s">
        <v>82</v>
      </c>
      <c r="E34" s="29"/>
      <c r="F34" s="36"/>
    </row>
    <row r="35" spans="1:6" ht="13.5">
      <c r="A35" s="24" t="s">
        <v>22</v>
      </c>
      <c r="B35" s="31">
        <f>IF(Uc&gt;1312,1300,1324)</f>
        <v>1324</v>
      </c>
      <c r="C35" s="29" t="s">
        <v>6</v>
      </c>
      <c r="D35" s="20" t="s">
        <v>83</v>
      </c>
      <c r="E35" s="29"/>
      <c r="F35" s="36"/>
    </row>
    <row r="36" spans="1:6" ht="13.5">
      <c r="A36" s="24" t="s">
        <v>16</v>
      </c>
      <c r="B36" s="31">
        <f>IF(Uo=1320,0.11,0.093)</f>
        <v>0.093</v>
      </c>
      <c r="C36" s="29" t="s">
        <v>17</v>
      </c>
      <c r="D36" s="20" t="s">
        <v>84</v>
      </c>
      <c r="E36" s="29"/>
      <c r="F36" s="36"/>
    </row>
    <row r="37" spans="1:6" ht="13.5">
      <c r="A37" s="24" t="s">
        <v>25</v>
      </c>
      <c r="B37" s="31">
        <f>0.25*B36*B12*(1-(B34/B12)^4)</f>
        <v>-1.9040496253967283</v>
      </c>
      <c r="C37" s="29" t="s">
        <v>18</v>
      </c>
      <c r="D37" s="20" t="s">
        <v>85</v>
      </c>
      <c r="E37" s="29"/>
      <c r="F37" s="36"/>
    </row>
    <row r="38" spans="1:6" ht="13.5">
      <c r="A38" s="24" t="s">
        <v>24</v>
      </c>
      <c r="B38" s="31">
        <f>0.25*B36*B11*(1-(B35/B11)^4)</f>
        <v>-6.421036842769563</v>
      </c>
      <c r="C38" s="29" t="s">
        <v>18</v>
      </c>
      <c r="D38" s="20" t="s">
        <v>86</v>
      </c>
      <c r="E38" s="29"/>
      <c r="F38" s="36"/>
    </row>
    <row r="39" spans="1:6" ht="13.5" customHeight="1">
      <c r="A39" s="24" t="s">
        <v>55</v>
      </c>
      <c r="B39" s="31">
        <f>5*LOG((1+8*(B14)*(-(B11^2/(2*PI()*3*10^5)*B38))*(B15/1000000)^2*B23)^2+(8*(-(B11^2/(2*PI()*3*10^5)*B38))*(B15/1000000)^2*B23)^2,10)</f>
        <v>0.018310829363334655</v>
      </c>
      <c r="C39" s="29" t="s">
        <v>9</v>
      </c>
      <c r="D39" s="20" t="s">
        <v>80</v>
      </c>
      <c r="E39" s="29"/>
      <c r="F39" s="36"/>
    </row>
    <row r="40" spans="1:6" ht="27" customHeight="1" thickBot="1">
      <c r="A40" s="25" t="s">
        <v>72</v>
      </c>
      <c r="B40" s="33">
        <v>2</v>
      </c>
      <c r="C40" s="34" t="s">
        <v>9</v>
      </c>
      <c r="D40" s="21" t="s">
        <v>109</v>
      </c>
      <c r="E40" s="34">
        <v>0</v>
      </c>
      <c r="F40" s="37">
        <v>10</v>
      </c>
    </row>
    <row r="41" ht="14.25" thickBot="1"/>
    <row r="42" spans="1:6" ht="14.25" thickBot="1">
      <c r="A42" s="109" t="s">
        <v>21</v>
      </c>
      <c r="B42" s="110"/>
      <c r="C42" s="110"/>
      <c r="D42" s="110"/>
      <c r="E42" s="110"/>
      <c r="F42" s="111"/>
    </row>
    <row r="43" spans="1:6" ht="13.5" customHeight="1">
      <c r="A43" s="48" t="s">
        <v>58</v>
      </c>
      <c r="B43" s="49">
        <f>B5-B32-B30</f>
        <v>-28</v>
      </c>
      <c r="C43" s="15" t="s">
        <v>1</v>
      </c>
      <c r="D43" s="22" t="s">
        <v>102</v>
      </c>
      <c r="E43" s="15"/>
      <c r="F43" s="16"/>
    </row>
    <row r="44" spans="1:6" ht="13.5" customHeight="1">
      <c r="A44" s="10" t="s">
        <v>59</v>
      </c>
      <c r="B44" s="5">
        <f>10*LOG((2*10^(B43/10)*(10^(B4/10)-1)/(10^(B4/10)+1)),10)</f>
        <v>-27.219203755365292</v>
      </c>
      <c r="C44" s="1" t="s">
        <v>1</v>
      </c>
      <c r="D44" s="20" t="s">
        <v>103</v>
      </c>
      <c r="E44" s="1"/>
      <c r="F44" s="13"/>
    </row>
    <row r="45" spans="1:6" ht="13.5" customHeight="1">
      <c r="A45" s="10" t="s">
        <v>59</v>
      </c>
      <c r="B45" s="5">
        <f>1000*10^(B44/10)</f>
        <v>1.897053699142997</v>
      </c>
      <c r="C45" s="1" t="s">
        <v>45</v>
      </c>
      <c r="D45" s="20" t="s">
        <v>103</v>
      </c>
      <c r="E45" s="1"/>
      <c r="F45" s="13"/>
    </row>
    <row r="46" spans="1:6" ht="13.5">
      <c r="A46" s="10" t="s">
        <v>60</v>
      </c>
      <c r="B46" s="2">
        <f>B43+B30</f>
        <v>-27</v>
      </c>
      <c r="C46" s="1" t="s">
        <v>1</v>
      </c>
      <c r="D46" s="20" t="s">
        <v>104</v>
      </c>
      <c r="E46" s="1"/>
      <c r="F46" s="13"/>
    </row>
    <row r="47" spans="1:6" ht="13.5">
      <c r="A47" s="10" t="s">
        <v>41</v>
      </c>
      <c r="B47" s="2">
        <f>10*LOG((2*10^(B46/10)*(10^(B4/10)-1)/(10^(B4/10)+1)),10)</f>
        <v>-26.219203755365292</v>
      </c>
      <c r="C47" s="1" t="s">
        <v>1</v>
      </c>
      <c r="D47" s="20" t="s">
        <v>105</v>
      </c>
      <c r="E47" s="1"/>
      <c r="F47" s="13"/>
    </row>
    <row r="48" spans="1:6" ht="13.5">
      <c r="A48" s="10" t="s">
        <v>41</v>
      </c>
      <c r="B48" s="2">
        <f>1000*10^(B47/10)</f>
        <v>2.3882491093892453</v>
      </c>
      <c r="C48" s="1" t="s">
        <v>45</v>
      </c>
      <c r="D48" s="20" t="s">
        <v>105</v>
      </c>
      <c r="E48" s="1"/>
      <c r="F48" s="13"/>
    </row>
    <row r="49" spans="1:6" ht="13.5">
      <c r="A49" s="19" t="s">
        <v>112</v>
      </c>
      <c r="B49" s="2">
        <f>10*LOG(((10^(B51/10))/(2*(10^(B4/10)-1)/(10^(B4/10)+1))),10)</f>
        <v>-29</v>
      </c>
      <c r="C49" s="1" t="s">
        <v>1</v>
      </c>
      <c r="D49" s="20" t="s">
        <v>113</v>
      </c>
      <c r="E49" s="1"/>
      <c r="F49" s="13"/>
    </row>
    <row r="50" spans="1:6" ht="13.5">
      <c r="A50" s="19" t="s">
        <v>112</v>
      </c>
      <c r="B50" s="2">
        <f>1000*10^(B49/10)</f>
        <v>1.2589254117941662</v>
      </c>
      <c r="C50" s="1" t="s">
        <v>45</v>
      </c>
      <c r="D50" s="20" t="s">
        <v>113</v>
      </c>
      <c r="E50" s="1"/>
      <c r="F50" s="13"/>
    </row>
    <row r="51" spans="1:6" ht="13.5">
      <c r="A51" s="10" t="s">
        <v>69</v>
      </c>
      <c r="B51" s="2">
        <f>B47-B40</f>
        <v>-28.219203755365292</v>
      </c>
      <c r="C51" s="1" t="s">
        <v>1</v>
      </c>
      <c r="D51" s="20" t="s">
        <v>106</v>
      </c>
      <c r="E51" s="1"/>
      <c r="F51" s="13"/>
    </row>
    <row r="52" spans="1:6" ht="13.5">
      <c r="A52" s="10" t="s">
        <v>69</v>
      </c>
      <c r="B52" s="2">
        <f>1000*10^(B51/10)</f>
        <v>1.5068833160174235</v>
      </c>
      <c r="C52" s="1" t="s">
        <v>45</v>
      </c>
      <c r="D52" s="20" t="s">
        <v>106</v>
      </c>
      <c r="E52" s="1"/>
      <c r="F52" s="13"/>
    </row>
    <row r="53" spans="1:6" ht="14.25" thickBot="1">
      <c r="A53" s="11" t="s">
        <v>42</v>
      </c>
      <c r="B53" s="14">
        <f>B6-B31</f>
        <v>-8</v>
      </c>
      <c r="C53" s="3" t="s">
        <v>1</v>
      </c>
      <c r="D53" s="21" t="s">
        <v>81</v>
      </c>
      <c r="E53" s="3"/>
      <c r="F53" s="12"/>
    </row>
    <row r="54" ht="14.25" thickBot="1">
      <c r="C54" s="1"/>
    </row>
    <row r="55" spans="1:6" ht="14.25" thickBot="1">
      <c r="A55" s="109" t="s">
        <v>44</v>
      </c>
      <c r="B55" s="110"/>
      <c r="C55" s="110"/>
      <c r="D55" s="110"/>
      <c r="E55" s="110"/>
      <c r="F55" s="111"/>
    </row>
    <row r="56" spans="1:6" ht="13.5">
      <c r="A56" s="112" t="s">
        <v>89</v>
      </c>
      <c r="B56" s="112"/>
      <c r="C56" s="112"/>
      <c r="D56" s="44" t="str">
        <f>IF(B39&lt;=B30,"PASSED","FAILED")</f>
        <v>PASSED</v>
      </c>
      <c r="E56" s="4"/>
      <c r="F56" s="4"/>
    </row>
    <row r="57" ht="13.5">
      <c r="B57" s="7"/>
    </row>
    <row r="58" ht="13.5">
      <c r="D58" s="6"/>
    </row>
    <row r="59" spans="1:6" s="8" customFormat="1" ht="13.5">
      <c r="A59" s="6"/>
      <c r="B59" s="9"/>
      <c r="C59" s="9"/>
      <c r="D59" s="9"/>
      <c r="E59" s="9"/>
      <c r="F59" s="9"/>
    </row>
    <row r="60" spans="1:6" s="8" customFormat="1" ht="13.5">
      <c r="A60" s="6"/>
      <c r="B60" s="5"/>
      <c r="D60" s="6"/>
      <c r="E60" s="6"/>
      <c r="F60" s="6"/>
    </row>
    <row r="61" spans="1:6" s="8" customFormat="1" ht="13.5">
      <c r="A61" s="6"/>
      <c r="B61" s="5"/>
      <c r="D61" s="6"/>
      <c r="E61" s="6"/>
      <c r="F61" s="6"/>
    </row>
    <row r="62" spans="1:6" s="8" customFormat="1" ht="13.5">
      <c r="A62" s="6"/>
      <c r="B62" s="5"/>
      <c r="D62" s="6"/>
      <c r="E62" s="6"/>
      <c r="F62" s="6"/>
    </row>
    <row r="63" spans="1:6" s="8" customFormat="1" ht="13.5">
      <c r="A63" s="6"/>
      <c r="B63" s="5"/>
      <c r="D63" s="6"/>
      <c r="E63" s="6"/>
      <c r="F63" s="6"/>
    </row>
    <row r="64" spans="1:6" s="8" customFormat="1" ht="13.5">
      <c r="A64" s="6"/>
      <c r="B64" s="5"/>
      <c r="D64" s="6"/>
      <c r="E64" s="6"/>
      <c r="F64" s="6"/>
    </row>
    <row r="65" spans="1:6" s="8" customFormat="1" ht="13.5">
      <c r="A65" s="6"/>
      <c r="B65" s="4"/>
      <c r="D65" s="6"/>
      <c r="E65" s="6"/>
      <c r="F65" s="6"/>
    </row>
  </sheetData>
  <sheetProtection selectLockedCells="1"/>
  <mergeCells count="5">
    <mergeCell ref="A3:F3"/>
    <mergeCell ref="A17:F17"/>
    <mergeCell ref="A42:F42"/>
    <mergeCell ref="A55:F55"/>
    <mergeCell ref="A56:C56"/>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PSC loss curve can affect the available power budget !!!" sqref="B26">
      <formula1>$H$4:$H$6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fibre attenuation curve can affect the available power budget !!!" sqref="B18">
      <formula1>$I$4:$I$6</formula1>
    </dataValidation>
  </dataValidations>
  <printOptions/>
  <pageMargins left="0.75" right="0.75" top="1" bottom="1" header="0.5" footer="0.5"/>
  <pageSetup horizontalDpi="200" verticalDpi="200" orientation="portrait" r:id="rId1"/>
</worksheet>
</file>

<file path=xl/worksheets/sheet7.xml><?xml version="1.0" encoding="utf-8"?>
<worksheet xmlns="http://schemas.openxmlformats.org/spreadsheetml/2006/main" xmlns:r="http://schemas.openxmlformats.org/officeDocument/2006/relationships">
  <sheetPr codeName="Sheet14"/>
  <dimension ref="A1:J62"/>
  <sheetViews>
    <sheetView zoomScale="70" zoomScaleNormal="70" zoomScalePageLayoutView="0" workbookViewId="0" topLeftCell="A1">
      <selection activeCell="B51" sqref="B51"/>
    </sheetView>
  </sheetViews>
  <sheetFormatPr defaultColWidth="9.140625" defaultRowHeight="12.75"/>
  <cols>
    <col min="1" max="1" width="39.7109375" style="63" bestFit="1" customWidth="1"/>
    <col min="2" max="2" width="19.140625" style="60" bestFit="1" customWidth="1"/>
    <col min="3" max="3" width="12.421875" style="61" customWidth="1"/>
    <col min="4" max="4" width="114.57421875" style="63" customWidth="1"/>
    <col min="5" max="5" width="13.7109375" style="64" customWidth="1"/>
    <col min="6" max="6" width="13.28125" style="64" customWidth="1"/>
    <col min="7" max="7" width="9.421875" style="61" bestFit="1" customWidth="1"/>
    <col min="8" max="8" width="8.8515625" style="62" hidden="1" customWidth="1"/>
    <col min="9" max="9" width="11.28125" style="61" hidden="1" customWidth="1"/>
    <col min="10" max="10" width="0" style="61" hidden="1" customWidth="1"/>
    <col min="11" max="16" width="9.140625" style="61" customWidth="1"/>
    <col min="17" max="17" width="14.57421875" style="61" customWidth="1"/>
    <col min="18" max="16384" width="9.140625" style="61" customWidth="1"/>
  </cols>
  <sheetData>
    <row r="1" spans="1:6" ht="13.5">
      <c r="A1" s="60" t="s">
        <v>2</v>
      </c>
      <c r="B1" s="60" t="s">
        <v>3</v>
      </c>
      <c r="C1" s="60" t="s">
        <v>4</v>
      </c>
      <c r="D1" s="60" t="s">
        <v>38</v>
      </c>
      <c r="E1" s="60" t="s">
        <v>36</v>
      </c>
      <c r="F1" s="60" t="s">
        <v>37</v>
      </c>
    </row>
    <row r="2" ht="14.25" thickBot="1"/>
    <row r="3" spans="1:8" ht="14.25" thickBot="1">
      <c r="A3" s="127" t="s">
        <v>0</v>
      </c>
      <c r="B3" s="128"/>
      <c r="C3" s="128"/>
      <c r="D3" s="128"/>
      <c r="E3" s="128"/>
      <c r="F3" s="129"/>
      <c r="G3" s="65"/>
      <c r="H3" s="65"/>
    </row>
    <row r="4" spans="1:10" ht="26.25" customHeight="1">
      <c r="A4" s="66" t="s">
        <v>31</v>
      </c>
      <c r="B4" s="67">
        <v>6</v>
      </c>
      <c r="C4" s="68" t="s">
        <v>9</v>
      </c>
      <c r="D4" s="69" t="s">
        <v>90</v>
      </c>
      <c r="E4" s="70">
        <v>0</v>
      </c>
      <c r="F4" s="71">
        <v>9</v>
      </c>
      <c r="G4" s="60"/>
      <c r="H4" s="60" t="s">
        <v>12</v>
      </c>
      <c r="I4" s="60" t="s">
        <v>14</v>
      </c>
      <c r="J4" s="60" t="s">
        <v>12</v>
      </c>
    </row>
    <row r="5" spans="1:10" ht="13.5">
      <c r="A5" s="72" t="s">
        <v>56</v>
      </c>
      <c r="B5" s="73">
        <v>3</v>
      </c>
      <c r="C5" s="74" t="s">
        <v>1</v>
      </c>
      <c r="D5" s="75" t="s">
        <v>88</v>
      </c>
      <c r="E5" s="76">
        <v>-99</v>
      </c>
      <c r="F5" s="77">
        <v>99</v>
      </c>
      <c r="G5" s="60"/>
      <c r="H5" s="60" t="s">
        <v>20</v>
      </c>
      <c r="I5" s="60" t="s">
        <v>10</v>
      </c>
      <c r="J5" s="60" t="s">
        <v>11</v>
      </c>
    </row>
    <row r="6" spans="1:10" ht="13.5">
      <c r="A6" s="72" t="s">
        <v>57</v>
      </c>
      <c r="B6" s="73">
        <v>7</v>
      </c>
      <c r="C6" s="74" t="s">
        <v>1</v>
      </c>
      <c r="D6" s="75" t="s">
        <v>91</v>
      </c>
      <c r="E6" s="76">
        <v>-99</v>
      </c>
      <c r="F6" s="77">
        <v>99</v>
      </c>
      <c r="G6" s="60"/>
      <c r="H6" s="60" t="s">
        <v>11</v>
      </c>
      <c r="I6" s="60" t="s">
        <v>15</v>
      </c>
      <c r="J6" s="60"/>
    </row>
    <row r="7" spans="1:8" ht="13.5">
      <c r="A7" s="78" t="s">
        <v>33</v>
      </c>
      <c r="B7" s="76">
        <f>10*LOG((2*10^(B5/10)*(10^(B4/10)-1)/(10^(B4/10)+1)),10)</f>
        <v>3.7807962446347068</v>
      </c>
      <c r="C7" s="74" t="s">
        <v>1</v>
      </c>
      <c r="D7" s="75" t="s">
        <v>93</v>
      </c>
      <c r="E7" s="76"/>
      <c r="F7" s="77"/>
      <c r="G7" s="79"/>
      <c r="H7" s="64"/>
    </row>
    <row r="8" spans="1:8" ht="13.5">
      <c r="A8" s="78" t="s">
        <v>33</v>
      </c>
      <c r="B8" s="80">
        <f>10^(B7/10)</f>
        <v>2.388249109389246</v>
      </c>
      <c r="C8" s="74" t="s">
        <v>71</v>
      </c>
      <c r="D8" s="75" t="s">
        <v>93</v>
      </c>
      <c r="E8" s="74"/>
      <c r="F8" s="81"/>
      <c r="G8" s="60"/>
      <c r="H8" s="64"/>
    </row>
    <row r="9" spans="1:8" ht="13.5">
      <c r="A9" s="78" t="s">
        <v>70</v>
      </c>
      <c r="B9" s="76">
        <f>10*LOG((2*10^(B6/10)*(10^(B4/10)-1)/(10^(B4/10)+1)),10)</f>
        <v>7.780796244634706</v>
      </c>
      <c r="C9" s="74" t="s">
        <v>1</v>
      </c>
      <c r="D9" s="75" t="s">
        <v>92</v>
      </c>
      <c r="E9" s="76"/>
      <c r="F9" s="77"/>
      <c r="G9" s="79"/>
      <c r="H9" s="64"/>
    </row>
    <row r="10" spans="1:8" ht="13.5">
      <c r="A10" s="78" t="s">
        <v>70</v>
      </c>
      <c r="B10" s="80">
        <f>10^(B9/10)</f>
        <v>5.9990105329396854</v>
      </c>
      <c r="C10" s="74" t="s">
        <v>71</v>
      </c>
      <c r="D10" s="75" t="s">
        <v>92</v>
      </c>
      <c r="E10" s="74"/>
      <c r="F10" s="81"/>
      <c r="G10" s="60"/>
      <c r="H10" s="64"/>
    </row>
    <row r="11" spans="1:6" ht="13.5">
      <c r="A11" s="72" t="s">
        <v>34</v>
      </c>
      <c r="B11" s="82">
        <v>1480</v>
      </c>
      <c r="C11" s="74" t="s">
        <v>6</v>
      </c>
      <c r="D11" s="75" t="s">
        <v>61</v>
      </c>
      <c r="E11" s="76">
        <v>1200</v>
      </c>
      <c r="F11" s="77">
        <v>1600</v>
      </c>
    </row>
    <row r="12" spans="1:6" ht="13.5">
      <c r="A12" s="72" t="s">
        <v>35</v>
      </c>
      <c r="B12" s="82">
        <v>1500</v>
      </c>
      <c r="C12" s="74" t="s">
        <v>6</v>
      </c>
      <c r="D12" s="75" t="s">
        <v>62</v>
      </c>
      <c r="E12" s="76">
        <v>1200</v>
      </c>
      <c r="F12" s="77">
        <v>1600</v>
      </c>
    </row>
    <row r="13" spans="1:6" ht="13.5" customHeight="1">
      <c r="A13" s="78" t="s">
        <v>39</v>
      </c>
      <c r="B13" s="80">
        <f>(B12+B11)/2</f>
        <v>1490</v>
      </c>
      <c r="C13" s="74" t="s">
        <v>6</v>
      </c>
      <c r="D13" s="75" t="s">
        <v>94</v>
      </c>
      <c r="E13" s="76">
        <f>B11</f>
        <v>1480</v>
      </c>
      <c r="F13" s="77">
        <f>B12</f>
        <v>1500</v>
      </c>
    </row>
    <row r="14" spans="1:6" ht="13.5" customHeight="1">
      <c r="A14" s="72" t="s">
        <v>32</v>
      </c>
      <c r="B14" s="73">
        <v>-2</v>
      </c>
      <c r="C14" s="74" t="s">
        <v>5</v>
      </c>
      <c r="D14" s="75" t="s">
        <v>95</v>
      </c>
      <c r="E14" s="76"/>
      <c r="F14" s="77"/>
    </row>
    <row r="15" spans="1:6" ht="13.5" customHeight="1" thickBot="1">
      <c r="A15" s="83" t="s">
        <v>43</v>
      </c>
      <c r="B15" s="84">
        <v>1250</v>
      </c>
      <c r="C15" s="85" t="s">
        <v>7</v>
      </c>
      <c r="D15" s="86" t="s">
        <v>79</v>
      </c>
      <c r="E15" s="85">
        <v>1250</v>
      </c>
      <c r="F15" s="87">
        <v>11500</v>
      </c>
    </row>
    <row r="16" spans="1:4" ht="14.25" thickBot="1">
      <c r="A16" s="64"/>
      <c r="B16" s="79"/>
      <c r="C16" s="88"/>
      <c r="D16" s="64"/>
    </row>
    <row r="17" spans="1:8" ht="14.25" thickBot="1">
      <c r="A17" s="130" t="s">
        <v>28</v>
      </c>
      <c r="B17" s="131"/>
      <c r="C17" s="131"/>
      <c r="D17" s="131"/>
      <c r="E17" s="131"/>
      <c r="F17" s="131"/>
      <c r="G17" s="65"/>
      <c r="H17" s="65"/>
    </row>
    <row r="18" spans="1:6" ht="27" customHeight="1">
      <c r="A18" s="66" t="s">
        <v>46</v>
      </c>
      <c r="B18" s="89" t="s">
        <v>14</v>
      </c>
      <c r="C18" s="68" t="s">
        <v>5</v>
      </c>
      <c r="D18" s="69" t="s">
        <v>96</v>
      </c>
      <c r="E18" s="68"/>
      <c r="F18" s="90"/>
    </row>
    <row r="19" spans="1:6" ht="27" customHeight="1">
      <c r="A19" s="72" t="s">
        <v>47</v>
      </c>
      <c r="B19" s="73" t="s">
        <v>12</v>
      </c>
      <c r="C19" s="91" t="s">
        <v>5</v>
      </c>
      <c r="D19" s="75" t="s">
        <v>97</v>
      </c>
      <c r="E19" s="74"/>
      <c r="F19" s="81"/>
    </row>
    <row r="20" spans="1:6" ht="13.5" customHeight="1">
      <c r="A20" s="72" t="s">
        <v>48</v>
      </c>
      <c r="B20" s="92">
        <v>0.35</v>
      </c>
      <c r="C20" s="74" t="s">
        <v>13</v>
      </c>
      <c r="D20" s="75" t="s">
        <v>73</v>
      </c>
      <c r="E20" s="74">
        <v>0</v>
      </c>
      <c r="F20" s="81">
        <v>1</v>
      </c>
    </row>
    <row r="21" spans="1:6" ht="13.5">
      <c r="A21" s="78" t="s">
        <v>49</v>
      </c>
      <c r="B21" s="76">
        <f>IF(B18="lambda^-4",(IF(Uc&lt;1000,850,IF(Uc&gt;1430,1550,1310))),Uc)</f>
        <v>1550</v>
      </c>
      <c r="C21" s="74" t="s">
        <v>6</v>
      </c>
      <c r="D21" s="75" t="s">
        <v>19</v>
      </c>
      <c r="E21" s="74"/>
      <c r="F21" s="81"/>
    </row>
    <row r="22" spans="1:6" ht="27">
      <c r="A22" s="78" t="s">
        <v>50</v>
      </c>
      <c r="B22" s="76">
        <f>fibre_loss(B18,B19,B21,B20,Uc)</f>
        <v>0.3604918096425599</v>
      </c>
      <c r="C22" s="74" t="s">
        <v>13</v>
      </c>
      <c r="D22" s="75" t="s">
        <v>98</v>
      </c>
      <c r="E22" s="74"/>
      <c r="F22" s="81"/>
    </row>
    <row r="23" spans="1:8" ht="13.5">
      <c r="A23" s="72" t="s">
        <v>30</v>
      </c>
      <c r="B23" s="93">
        <v>20</v>
      </c>
      <c r="C23" s="74" t="s">
        <v>8</v>
      </c>
      <c r="D23" s="75" t="s">
        <v>74</v>
      </c>
      <c r="E23" s="74">
        <v>0.5</v>
      </c>
      <c r="F23" s="81">
        <v>20</v>
      </c>
      <c r="G23" s="60"/>
      <c r="H23" s="60"/>
    </row>
    <row r="24" spans="1:6" ht="13.5" customHeight="1">
      <c r="A24" s="78" t="s">
        <v>51</v>
      </c>
      <c r="B24" s="76">
        <f>B22*B23</f>
        <v>7.209836192851197</v>
      </c>
      <c r="C24" s="74" t="s">
        <v>9</v>
      </c>
      <c r="D24" s="75" t="s">
        <v>99</v>
      </c>
      <c r="E24" s="74"/>
      <c r="F24" s="81"/>
    </row>
    <row r="25" spans="1:8" ht="13.5" customHeight="1">
      <c r="A25" s="72" t="s">
        <v>40</v>
      </c>
      <c r="B25" s="92">
        <v>32</v>
      </c>
      <c r="C25" s="74" t="s">
        <v>5</v>
      </c>
      <c r="D25" s="75" t="s">
        <v>75</v>
      </c>
      <c r="E25" s="74">
        <v>2</v>
      </c>
      <c r="F25" s="81">
        <v>64</v>
      </c>
      <c r="G25" s="60"/>
      <c r="H25" s="60"/>
    </row>
    <row r="26" spans="1:8" ht="27" customHeight="1">
      <c r="A26" s="72" t="s">
        <v>54</v>
      </c>
      <c r="B26" s="73" t="s">
        <v>11</v>
      </c>
      <c r="C26" s="74" t="s">
        <v>5</v>
      </c>
      <c r="D26" s="75" t="s">
        <v>76</v>
      </c>
      <c r="E26" s="74"/>
      <c r="F26" s="81"/>
      <c r="G26" s="60"/>
      <c r="H26" s="60"/>
    </row>
    <row r="27" spans="1:6" ht="27" customHeight="1">
      <c r="A27" s="78" t="s">
        <v>52</v>
      </c>
      <c r="B27" s="76">
        <f>10*LOG(B25)+IF(B26="ave",0.564*LN(B25)+0.4,IF(B26="min",0.288*LN(B25)+0.09,0.663*LN(B25)+1.05))</f>
        <v>18.399282686755278</v>
      </c>
      <c r="C27" s="74" t="s">
        <v>9</v>
      </c>
      <c r="D27" s="75" t="s">
        <v>100</v>
      </c>
      <c r="E27" s="74"/>
      <c r="F27" s="81"/>
    </row>
    <row r="28" spans="1:8" ht="27" customHeight="1">
      <c r="A28" s="72" t="s">
        <v>63</v>
      </c>
      <c r="B28" s="92">
        <v>1</v>
      </c>
      <c r="C28" s="74" t="s">
        <v>9</v>
      </c>
      <c r="D28" s="75" t="s">
        <v>87</v>
      </c>
      <c r="E28" s="74"/>
      <c r="F28" s="81">
        <v>10</v>
      </c>
      <c r="G28" s="60"/>
      <c r="H28" s="60"/>
    </row>
    <row r="29" spans="1:6" ht="13.5" customHeight="1">
      <c r="A29" s="94" t="s">
        <v>53</v>
      </c>
      <c r="B29" s="80">
        <f>B32-B24-B27-B28</f>
        <v>2.390881120393523</v>
      </c>
      <c r="C29" s="74" t="s">
        <v>9</v>
      </c>
      <c r="D29" s="75" t="s">
        <v>108</v>
      </c>
      <c r="E29" s="74"/>
      <c r="F29" s="81"/>
    </row>
    <row r="30" spans="1:6" ht="27" customHeight="1">
      <c r="A30" s="72" t="s">
        <v>29</v>
      </c>
      <c r="B30" s="73">
        <v>1</v>
      </c>
      <c r="C30" s="74" t="s">
        <v>9</v>
      </c>
      <c r="D30" s="75" t="s">
        <v>101</v>
      </c>
      <c r="E30" s="74">
        <v>0</v>
      </c>
      <c r="F30" s="81">
        <v>5</v>
      </c>
    </row>
    <row r="31" spans="1:6" ht="13.5" customHeight="1">
      <c r="A31" s="72" t="s">
        <v>26</v>
      </c>
      <c r="B31" s="73">
        <v>15</v>
      </c>
      <c r="C31" s="74" t="s">
        <v>9</v>
      </c>
      <c r="D31" s="75" t="s">
        <v>77</v>
      </c>
      <c r="E31" s="74">
        <v>0</v>
      </c>
      <c r="F31" s="77">
        <f>B32</f>
        <v>29</v>
      </c>
    </row>
    <row r="32" spans="1:6" ht="13.5" customHeight="1">
      <c r="A32" s="72" t="s">
        <v>27</v>
      </c>
      <c r="B32" s="73">
        <v>29</v>
      </c>
      <c r="C32" s="74" t="s">
        <v>9</v>
      </c>
      <c r="D32" s="75" t="s">
        <v>78</v>
      </c>
      <c r="E32" s="74"/>
      <c r="F32" s="81">
        <v>29</v>
      </c>
    </row>
    <row r="33" spans="1:6" ht="13.5" customHeight="1">
      <c r="A33" s="95" t="s">
        <v>110</v>
      </c>
      <c r="B33" s="80">
        <f>B5-B49</f>
        <v>30.000000000000007</v>
      </c>
      <c r="C33" s="74" t="s">
        <v>9</v>
      </c>
      <c r="D33" s="75" t="s">
        <v>111</v>
      </c>
      <c r="E33" s="74"/>
      <c r="F33" s="81"/>
    </row>
    <row r="34" spans="1:6" ht="13.5" customHeight="1">
      <c r="A34" s="78" t="s">
        <v>23</v>
      </c>
      <c r="B34" s="76">
        <v>1300</v>
      </c>
      <c r="C34" s="74" t="s">
        <v>6</v>
      </c>
      <c r="D34" s="75" t="s">
        <v>82</v>
      </c>
      <c r="E34" s="74"/>
      <c r="F34" s="81"/>
    </row>
    <row r="35" spans="1:6" ht="13.5" customHeight="1">
      <c r="A35" s="78" t="s">
        <v>22</v>
      </c>
      <c r="B35" s="76">
        <f>IF(Uc&gt;1312,1300,1324)</f>
        <v>1300</v>
      </c>
      <c r="C35" s="74" t="s">
        <v>6</v>
      </c>
      <c r="D35" s="75" t="s">
        <v>83</v>
      </c>
      <c r="E35" s="74"/>
      <c r="F35" s="81"/>
    </row>
    <row r="36" spans="1:6" ht="13.5" customHeight="1">
      <c r="A36" s="78" t="s">
        <v>16</v>
      </c>
      <c r="B36" s="76">
        <f>IF(Uo=1320,0.11,0.093)</f>
        <v>0.093</v>
      </c>
      <c r="C36" s="74" t="s">
        <v>17</v>
      </c>
      <c r="D36" s="75" t="s">
        <v>84</v>
      </c>
      <c r="E36" s="74"/>
      <c r="F36" s="81"/>
    </row>
    <row r="37" spans="1:6" ht="13.5" customHeight="1">
      <c r="A37" s="78" t="s">
        <v>25</v>
      </c>
      <c r="B37" s="76">
        <f>0.25*B36*B12*(1-(B34/B12)^4)</f>
        <v>15.199644444444443</v>
      </c>
      <c r="C37" s="74" t="s">
        <v>18</v>
      </c>
      <c r="D37" s="75" t="s">
        <v>85</v>
      </c>
      <c r="E37" s="74"/>
      <c r="F37" s="81"/>
    </row>
    <row r="38" spans="1:6" ht="13.5" customHeight="1">
      <c r="A38" s="78" t="s">
        <v>24</v>
      </c>
      <c r="B38" s="76">
        <f>0.25*B36*B11*(1-(B35/B11)^4)</f>
        <v>13.926167292657887</v>
      </c>
      <c r="C38" s="74" t="s">
        <v>18</v>
      </c>
      <c r="D38" s="75" t="s">
        <v>86</v>
      </c>
      <c r="E38" s="74"/>
      <c r="F38" s="81"/>
    </row>
    <row r="39" spans="1:6" ht="13.5" customHeight="1">
      <c r="A39" s="78" t="s">
        <v>55</v>
      </c>
      <c r="B39" s="76">
        <f>5*LOG((1+8*(B14)*(-(B11^2/(2*PI()*3*10^5)*B38))*(B15/1000000)^2*B23)^2+(8*(-(B11^2/(2*PI()*3*10^5)*B38))*(B15/1000000)^2*B23)^2,10)</f>
        <v>0.03503409149687213</v>
      </c>
      <c r="C39" s="74" t="s">
        <v>9</v>
      </c>
      <c r="D39" s="75" t="s">
        <v>80</v>
      </c>
      <c r="E39" s="74"/>
      <c r="F39" s="81"/>
    </row>
    <row r="40" spans="1:6" ht="27" customHeight="1" thickBot="1">
      <c r="A40" s="83" t="s">
        <v>72</v>
      </c>
      <c r="B40" s="84">
        <v>1</v>
      </c>
      <c r="C40" s="85" t="s">
        <v>9</v>
      </c>
      <c r="D40" s="86" t="s">
        <v>109</v>
      </c>
      <c r="E40" s="85">
        <v>0</v>
      </c>
      <c r="F40" s="87">
        <v>10</v>
      </c>
    </row>
    <row r="41" ht="13.5" customHeight="1" thickBot="1"/>
    <row r="42" spans="1:6" ht="13.5" customHeight="1" thickBot="1">
      <c r="A42" s="127" t="s">
        <v>21</v>
      </c>
      <c r="B42" s="128"/>
      <c r="C42" s="128"/>
      <c r="D42" s="128"/>
      <c r="E42" s="128"/>
      <c r="F42" s="129"/>
    </row>
    <row r="43" spans="1:6" ht="13.5" customHeight="1">
      <c r="A43" s="96" t="s">
        <v>58</v>
      </c>
      <c r="B43" s="97">
        <f>B5-B32-B30</f>
        <v>-27</v>
      </c>
      <c r="C43" s="98" t="s">
        <v>1</v>
      </c>
      <c r="D43" s="69" t="s">
        <v>102</v>
      </c>
      <c r="E43" s="98"/>
      <c r="F43" s="99"/>
    </row>
    <row r="44" spans="1:6" ht="13.5" customHeight="1">
      <c r="A44" s="100" t="s">
        <v>59</v>
      </c>
      <c r="B44" s="79">
        <f>10*LOG((2*10^(B43/10)*(10^(B4/10)-1)/(10^(B4/10)+1)),10)</f>
        <v>-26.219203755365292</v>
      </c>
      <c r="C44" s="60" t="s">
        <v>1</v>
      </c>
      <c r="D44" s="75" t="s">
        <v>103</v>
      </c>
      <c r="E44" s="60"/>
      <c r="F44" s="101"/>
    </row>
    <row r="45" spans="1:6" ht="13.5" customHeight="1">
      <c r="A45" s="100" t="s">
        <v>59</v>
      </c>
      <c r="B45" s="79">
        <f>1000*10^(B44/10)</f>
        <v>2.3882491093892453</v>
      </c>
      <c r="C45" s="60" t="s">
        <v>45</v>
      </c>
      <c r="D45" s="75" t="s">
        <v>103</v>
      </c>
      <c r="E45" s="60"/>
      <c r="F45" s="101"/>
    </row>
    <row r="46" spans="1:6" ht="13.5">
      <c r="A46" s="100" t="s">
        <v>60</v>
      </c>
      <c r="B46" s="102">
        <f>B43+B30</f>
        <v>-26</v>
      </c>
      <c r="C46" s="60" t="s">
        <v>1</v>
      </c>
      <c r="D46" s="75" t="s">
        <v>104</v>
      </c>
      <c r="E46" s="60"/>
      <c r="F46" s="101"/>
    </row>
    <row r="47" spans="1:6" ht="13.5">
      <c r="A47" s="100" t="s">
        <v>41</v>
      </c>
      <c r="B47" s="102">
        <f>10*LOG((2*10^(B46/10)*(10^(B4/10)-1)/(10^(B4/10)+1)),10)</f>
        <v>-25.219203755365296</v>
      </c>
      <c r="C47" s="60" t="s">
        <v>1</v>
      </c>
      <c r="D47" s="75" t="s">
        <v>105</v>
      </c>
      <c r="E47" s="60"/>
      <c r="F47" s="101"/>
    </row>
    <row r="48" spans="1:6" ht="13.5">
      <c r="A48" s="100" t="s">
        <v>41</v>
      </c>
      <c r="B48" s="102">
        <f>1000*10^(B47/10)</f>
        <v>3.0066274935049058</v>
      </c>
      <c r="C48" s="60" t="s">
        <v>45</v>
      </c>
      <c r="D48" s="75" t="s">
        <v>105</v>
      </c>
      <c r="E48" s="60"/>
      <c r="F48" s="101"/>
    </row>
    <row r="49" spans="1:6" ht="13.5">
      <c r="A49" s="63" t="s">
        <v>112</v>
      </c>
      <c r="B49" s="102">
        <f>10*LOG(((10^(B51/10))/(2*(10^(B4/10)-1)/(10^(B4/10)+1))),10)</f>
        <v>-27.000000000000007</v>
      </c>
      <c r="C49" s="60" t="s">
        <v>1</v>
      </c>
      <c r="D49" s="75" t="s">
        <v>113</v>
      </c>
      <c r="E49" s="60"/>
      <c r="F49" s="101"/>
    </row>
    <row r="50" spans="1:6" ht="13.5">
      <c r="A50" s="63" t="s">
        <v>112</v>
      </c>
      <c r="B50" s="102">
        <f>1000*10^(B49/10)</f>
        <v>1.9952623149688764</v>
      </c>
      <c r="C50" s="60" t="s">
        <v>45</v>
      </c>
      <c r="D50" s="75" t="s">
        <v>113</v>
      </c>
      <c r="E50" s="60"/>
      <c r="F50" s="101"/>
    </row>
    <row r="51" spans="1:6" ht="13.5">
      <c r="A51" s="100" t="s">
        <v>69</v>
      </c>
      <c r="B51" s="102">
        <f>B47-B40</f>
        <v>-26.219203755365296</v>
      </c>
      <c r="C51" s="60" t="s">
        <v>1</v>
      </c>
      <c r="D51" s="75" t="s">
        <v>106</v>
      </c>
      <c r="E51" s="60"/>
      <c r="F51" s="101"/>
    </row>
    <row r="52" spans="1:6" ht="13.5">
      <c r="A52" s="100" t="s">
        <v>69</v>
      </c>
      <c r="B52" s="102">
        <f>1000*10^(B51/10)</f>
        <v>2.3882491093892426</v>
      </c>
      <c r="C52" s="60" t="s">
        <v>45</v>
      </c>
      <c r="D52" s="75" t="s">
        <v>106</v>
      </c>
      <c r="E52" s="60"/>
      <c r="F52" s="101"/>
    </row>
    <row r="53" spans="1:6" ht="14.25" thickBot="1">
      <c r="A53" s="103" t="s">
        <v>42</v>
      </c>
      <c r="B53" s="104">
        <f>B6-B31</f>
        <v>-8</v>
      </c>
      <c r="C53" s="105" t="s">
        <v>1</v>
      </c>
      <c r="D53" s="86" t="s">
        <v>81</v>
      </c>
      <c r="E53" s="105"/>
      <c r="F53" s="106"/>
    </row>
    <row r="54" ht="14.25" thickBot="1">
      <c r="C54" s="60"/>
    </row>
    <row r="55" spans="1:6" ht="14.25" thickBot="1">
      <c r="A55" s="127" t="s">
        <v>44</v>
      </c>
      <c r="B55" s="128"/>
      <c r="C55" s="128"/>
      <c r="D55" s="128"/>
      <c r="E55" s="128"/>
      <c r="F55" s="129"/>
    </row>
    <row r="56" spans="1:6" s="62" customFormat="1" ht="13.5">
      <c r="A56" s="132" t="s">
        <v>89</v>
      </c>
      <c r="B56" s="132"/>
      <c r="C56" s="132"/>
      <c r="D56" s="107" t="str">
        <f>IF(B39&lt;=B30,"PASSED","FAILED")</f>
        <v>PASSED</v>
      </c>
      <c r="E56" s="88"/>
      <c r="F56" s="88"/>
    </row>
    <row r="57" spans="1:6" s="62" customFormat="1" ht="13.5">
      <c r="A57" s="64"/>
      <c r="B57" s="79"/>
      <c r="D57" s="64"/>
      <c r="E57" s="64"/>
      <c r="F57" s="64"/>
    </row>
    <row r="58" spans="1:6" s="62" customFormat="1" ht="13.5">
      <c r="A58" s="64"/>
      <c r="B58" s="79"/>
      <c r="D58" s="64"/>
      <c r="E58" s="64"/>
      <c r="F58" s="64"/>
    </row>
    <row r="59" spans="1:6" s="62" customFormat="1" ht="13.5">
      <c r="A59" s="64"/>
      <c r="B59" s="79"/>
      <c r="D59" s="64"/>
      <c r="E59" s="64"/>
      <c r="F59" s="64"/>
    </row>
    <row r="60" spans="1:6" s="62" customFormat="1" ht="13.5">
      <c r="A60" s="64"/>
      <c r="B60" s="79"/>
      <c r="D60" s="64"/>
      <c r="E60" s="64"/>
      <c r="F60" s="64"/>
    </row>
    <row r="61" spans="1:6" s="62" customFormat="1" ht="13.5">
      <c r="A61" s="64"/>
      <c r="B61" s="79"/>
      <c r="D61" s="64"/>
      <c r="E61" s="64"/>
      <c r="F61" s="64"/>
    </row>
    <row r="62" spans="1:6" s="62" customFormat="1" ht="13.5">
      <c r="A62" s="64"/>
      <c r="B62" s="88"/>
      <c r="D62" s="64"/>
      <c r="E62" s="64"/>
      <c r="F62" s="64"/>
    </row>
  </sheetData>
  <sheetProtection selectLockedCells="1"/>
  <mergeCells count="5">
    <mergeCell ref="A3:F3"/>
    <mergeCell ref="A17:F17"/>
    <mergeCell ref="A42:F42"/>
    <mergeCell ref="A55:F55"/>
    <mergeCell ref="A56:C56"/>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8.xml><?xml version="1.0" encoding="utf-8"?>
<worksheet xmlns="http://schemas.openxmlformats.org/spreadsheetml/2006/main" xmlns:r="http://schemas.openxmlformats.org/officeDocument/2006/relationships">
  <sheetPr codeName="Sheet11"/>
  <dimension ref="A1:J62"/>
  <sheetViews>
    <sheetView zoomScale="70" zoomScaleNormal="70" zoomScalePageLayoutView="0" workbookViewId="0" topLeftCell="A19">
      <selection activeCell="B51" activeCellId="1" sqref="B7 B51"/>
    </sheetView>
  </sheetViews>
  <sheetFormatPr defaultColWidth="9.140625" defaultRowHeight="12.75"/>
  <cols>
    <col min="1" max="1" width="39.7109375" style="63" bestFit="1" customWidth="1"/>
    <col min="2" max="2" width="19.140625" style="60" bestFit="1" customWidth="1"/>
    <col min="3" max="3" width="12.421875" style="61" customWidth="1"/>
    <col min="4" max="4" width="114.57421875" style="63" customWidth="1"/>
    <col min="5" max="5" width="13.7109375" style="64" customWidth="1"/>
    <col min="6" max="6" width="13.28125" style="64" customWidth="1"/>
    <col min="7" max="7" width="9.421875" style="61" bestFit="1" customWidth="1"/>
    <col min="8" max="8" width="8.8515625" style="62" hidden="1" customWidth="1"/>
    <col min="9" max="9" width="11.28125" style="61" hidden="1" customWidth="1"/>
    <col min="10" max="10" width="0" style="61" hidden="1" customWidth="1"/>
    <col min="11" max="16" width="9.140625" style="61" customWidth="1"/>
    <col min="17" max="17" width="14.57421875" style="61" customWidth="1"/>
    <col min="18" max="16384" width="9.140625" style="61" customWidth="1"/>
  </cols>
  <sheetData>
    <row r="1" spans="1:6" ht="13.5">
      <c r="A1" s="60" t="s">
        <v>2</v>
      </c>
      <c r="B1" s="60" t="s">
        <v>3</v>
      </c>
      <c r="C1" s="60" t="s">
        <v>4</v>
      </c>
      <c r="D1" s="60" t="s">
        <v>38</v>
      </c>
      <c r="E1" s="60" t="s">
        <v>36</v>
      </c>
      <c r="F1" s="60" t="s">
        <v>37</v>
      </c>
    </row>
    <row r="2" ht="14.25" thickBot="1"/>
    <row r="3" spans="1:8" ht="14.25" thickBot="1">
      <c r="A3" s="127" t="s">
        <v>0</v>
      </c>
      <c r="B3" s="128"/>
      <c r="C3" s="128"/>
      <c r="D3" s="128"/>
      <c r="E3" s="128"/>
      <c r="F3" s="129"/>
      <c r="G3" s="65"/>
      <c r="H3" s="65"/>
    </row>
    <row r="4" spans="1:10" ht="26.25" customHeight="1">
      <c r="A4" s="66" t="s">
        <v>31</v>
      </c>
      <c r="B4" s="67">
        <v>6</v>
      </c>
      <c r="C4" s="68" t="s">
        <v>9</v>
      </c>
      <c r="D4" s="69" t="s">
        <v>90</v>
      </c>
      <c r="E4" s="70">
        <v>0</v>
      </c>
      <c r="F4" s="71">
        <v>9</v>
      </c>
      <c r="G4" s="60"/>
      <c r="H4" s="60" t="s">
        <v>12</v>
      </c>
      <c r="I4" s="60" t="s">
        <v>14</v>
      </c>
      <c r="J4" s="60" t="s">
        <v>12</v>
      </c>
    </row>
    <row r="5" spans="1:10" ht="13.5">
      <c r="A5" s="72" t="s">
        <v>56</v>
      </c>
      <c r="B5" s="73">
        <v>0.62</v>
      </c>
      <c r="C5" s="74" t="s">
        <v>1</v>
      </c>
      <c r="D5" s="75" t="s">
        <v>88</v>
      </c>
      <c r="E5" s="76">
        <v>-99</v>
      </c>
      <c r="F5" s="77">
        <v>99</v>
      </c>
      <c r="G5" s="60"/>
      <c r="H5" s="60" t="s">
        <v>20</v>
      </c>
      <c r="I5" s="60" t="s">
        <v>10</v>
      </c>
      <c r="J5" s="60" t="s">
        <v>11</v>
      </c>
    </row>
    <row r="6" spans="1:10" ht="13.5">
      <c r="A6" s="72" t="s">
        <v>57</v>
      </c>
      <c r="B6" s="73">
        <v>5.62</v>
      </c>
      <c r="C6" s="74" t="s">
        <v>1</v>
      </c>
      <c r="D6" s="75" t="s">
        <v>91</v>
      </c>
      <c r="E6" s="76">
        <v>-99</v>
      </c>
      <c r="F6" s="77">
        <v>99</v>
      </c>
      <c r="G6" s="60"/>
      <c r="H6" s="60" t="s">
        <v>11</v>
      </c>
      <c r="I6" s="60" t="s">
        <v>15</v>
      </c>
      <c r="J6" s="60"/>
    </row>
    <row r="7" spans="1:8" ht="13.5">
      <c r="A7" s="78" t="s">
        <v>33</v>
      </c>
      <c r="B7" s="76">
        <f>10*LOG((2*10^(B5/10)*(10^(B4/10)-1)/(10^(B4/10)+1)),10)</f>
        <v>1.4007962446347073</v>
      </c>
      <c r="C7" s="74" t="s">
        <v>1</v>
      </c>
      <c r="D7" s="75" t="s">
        <v>93</v>
      </c>
      <c r="E7" s="76"/>
      <c r="F7" s="77"/>
      <c r="G7" s="79"/>
      <c r="H7" s="64"/>
    </row>
    <row r="8" spans="1:8" ht="13.5">
      <c r="A8" s="78" t="s">
        <v>33</v>
      </c>
      <c r="B8" s="80">
        <f>10^(B7/10)</f>
        <v>1.3806373703581498</v>
      </c>
      <c r="C8" s="74" t="s">
        <v>71</v>
      </c>
      <c r="D8" s="75" t="s">
        <v>93</v>
      </c>
      <c r="E8" s="74"/>
      <c r="F8" s="81"/>
      <c r="G8" s="60"/>
      <c r="H8" s="64"/>
    </row>
    <row r="9" spans="1:8" ht="13.5">
      <c r="A9" s="78" t="s">
        <v>70</v>
      </c>
      <c r="B9" s="76">
        <f>10*LOG((2*10^(B6/10)*(10^(B4/10)-1)/(10^(B4/10)+1)),10)</f>
        <v>6.400796244634708</v>
      </c>
      <c r="C9" s="74" t="s">
        <v>1</v>
      </c>
      <c r="D9" s="75" t="s">
        <v>92</v>
      </c>
      <c r="E9" s="76"/>
      <c r="F9" s="77"/>
      <c r="G9" s="79"/>
      <c r="H9" s="64"/>
    </row>
    <row r="10" spans="1:8" ht="13.5">
      <c r="A10" s="78" t="s">
        <v>70</v>
      </c>
      <c r="B10" s="80">
        <f>10^(B9/10)</f>
        <v>4.365958713077195</v>
      </c>
      <c r="C10" s="74" t="s">
        <v>71</v>
      </c>
      <c r="D10" s="75" t="s">
        <v>92</v>
      </c>
      <c r="E10" s="74"/>
      <c r="F10" s="81"/>
      <c r="G10" s="60"/>
      <c r="H10" s="64"/>
    </row>
    <row r="11" spans="1:6" ht="13.5">
      <c r="A11" s="72" t="s">
        <v>34</v>
      </c>
      <c r="B11" s="82">
        <v>1260</v>
      </c>
      <c r="C11" s="74" t="s">
        <v>6</v>
      </c>
      <c r="D11" s="75" t="s">
        <v>61</v>
      </c>
      <c r="E11" s="76">
        <v>1200</v>
      </c>
      <c r="F11" s="77">
        <v>1600</v>
      </c>
    </row>
    <row r="12" spans="1:6" ht="13.5">
      <c r="A12" s="72" t="s">
        <v>35</v>
      </c>
      <c r="B12" s="82">
        <v>1360</v>
      </c>
      <c r="C12" s="74" t="s">
        <v>6</v>
      </c>
      <c r="D12" s="75" t="s">
        <v>62</v>
      </c>
      <c r="E12" s="76">
        <v>1200</v>
      </c>
      <c r="F12" s="77">
        <v>1600</v>
      </c>
    </row>
    <row r="13" spans="1:6" ht="13.5" customHeight="1">
      <c r="A13" s="78" t="s">
        <v>39</v>
      </c>
      <c r="B13" s="80">
        <f>(B12+B11)/2</f>
        <v>1310</v>
      </c>
      <c r="C13" s="74" t="s">
        <v>6</v>
      </c>
      <c r="D13" s="75" t="s">
        <v>94</v>
      </c>
      <c r="E13" s="76">
        <f>B11</f>
        <v>1260</v>
      </c>
      <c r="F13" s="77">
        <f>B12</f>
        <v>1360</v>
      </c>
    </row>
    <row r="14" spans="1:6" ht="13.5" customHeight="1">
      <c r="A14" s="72" t="s">
        <v>32</v>
      </c>
      <c r="B14" s="73">
        <v>-2</v>
      </c>
      <c r="C14" s="74" t="s">
        <v>5</v>
      </c>
      <c r="D14" s="75" t="s">
        <v>95</v>
      </c>
      <c r="E14" s="76"/>
      <c r="F14" s="77"/>
    </row>
    <row r="15" spans="1:6" ht="13.5" customHeight="1" thickBot="1">
      <c r="A15" s="83" t="s">
        <v>43</v>
      </c>
      <c r="B15" s="84">
        <v>1250</v>
      </c>
      <c r="C15" s="85" t="s">
        <v>7</v>
      </c>
      <c r="D15" s="86" t="s">
        <v>79</v>
      </c>
      <c r="E15" s="85">
        <v>1250</v>
      </c>
      <c r="F15" s="87">
        <v>11500</v>
      </c>
    </row>
    <row r="16" spans="1:4" ht="14.25" thickBot="1">
      <c r="A16" s="64"/>
      <c r="B16" s="79"/>
      <c r="C16" s="88"/>
      <c r="D16" s="64"/>
    </row>
    <row r="17" spans="1:8" ht="14.25" thickBot="1">
      <c r="A17" s="130" t="s">
        <v>28</v>
      </c>
      <c r="B17" s="131"/>
      <c r="C17" s="131"/>
      <c r="D17" s="131"/>
      <c r="E17" s="131"/>
      <c r="F17" s="131"/>
      <c r="G17" s="65"/>
      <c r="H17" s="65"/>
    </row>
    <row r="18" spans="1:6" ht="27" customHeight="1">
      <c r="A18" s="66" t="s">
        <v>46</v>
      </c>
      <c r="B18" s="89" t="s">
        <v>14</v>
      </c>
      <c r="C18" s="68" t="s">
        <v>5</v>
      </c>
      <c r="D18" s="69" t="s">
        <v>96</v>
      </c>
      <c r="E18" s="68"/>
      <c r="F18" s="90"/>
    </row>
    <row r="19" spans="1:6" ht="27" customHeight="1">
      <c r="A19" s="72" t="s">
        <v>47</v>
      </c>
      <c r="B19" s="73" t="s">
        <v>12</v>
      </c>
      <c r="C19" s="91" t="s">
        <v>5</v>
      </c>
      <c r="D19" s="75" t="s">
        <v>97</v>
      </c>
      <c r="E19" s="74"/>
      <c r="F19" s="81"/>
    </row>
    <row r="20" spans="1:6" ht="13.5" customHeight="1">
      <c r="A20" s="72" t="s">
        <v>48</v>
      </c>
      <c r="B20" s="92">
        <v>0.35</v>
      </c>
      <c r="C20" s="74" t="s">
        <v>13</v>
      </c>
      <c r="D20" s="75" t="s">
        <v>73</v>
      </c>
      <c r="E20" s="74">
        <v>0</v>
      </c>
      <c r="F20" s="81">
        <v>1</v>
      </c>
    </row>
    <row r="21" spans="1:6" ht="13.5">
      <c r="A21" s="78" t="s">
        <v>49</v>
      </c>
      <c r="B21" s="76">
        <f>IF(B18="lambda^-4",(IF(Uc&lt;1000,850,IF(Uc&gt;1430,1550,1310))),Uc)</f>
        <v>1310</v>
      </c>
      <c r="C21" s="74" t="s">
        <v>6</v>
      </c>
      <c r="D21" s="75" t="s">
        <v>19</v>
      </c>
      <c r="E21" s="74"/>
      <c r="F21" s="81"/>
    </row>
    <row r="22" spans="1:6" ht="27">
      <c r="A22" s="78" t="s">
        <v>50</v>
      </c>
      <c r="B22" s="76">
        <f>fibre_loss(B18,B19,B21,B20,Uc)</f>
        <v>0.3500740302223445</v>
      </c>
      <c r="C22" s="74" t="s">
        <v>13</v>
      </c>
      <c r="D22" s="75" t="s">
        <v>98</v>
      </c>
      <c r="E22" s="74"/>
      <c r="F22" s="81"/>
    </row>
    <row r="23" spans="1:8" ht="13.5">
      <c r="A23" s="72" t="s">
        <v>30</v>
      </c>
      <c r="B23" s="93">
        <v>20</v>
      </c>
      <c r="C23" s="74" t="s">
        <v>8</v>
      </c>
      <c r="D23" s="75" t="s">
        <v>74</v>
      </c>
      <c r="E23" s="74">
        <v>0.5</v>
      </c>
      <c r="F23" s="81">
        <v>20</v>
      </c>
      <c r="G23" s="60"/>
      <c r="H23" s="60"/>
    </row>
    <row r="24" spans="1:6" ht="13.5" customHeight="1">
      <c r="A24" s="78" t="s">
        <v>51</v>
      </c>
      <c r="B24" s="76">
        <f>B22*B23</f>
        <v>7.00148060444689</v>
      </c>
      <c r="C24" s="74" t="s">
        <v>9</v>
      </c>
      <c r="D24" s="75" t="s">
        <v>99</v>
      </c>
      <c r="E24" s="74"/>
      <c r="F24" s="81"/>
    </row>
    <row r="25" spans="1:8" ht="13.5" customHeight="1">
      <c r="A25" s="72" t="s">
        <v>40</v>
      </c>
      <c r="B25" s="92">
        <v>32</v>
      </c>
      <c r="C25" s="74" t="s">
        <v>5</v>
      </c>
      <c r="D25" s="75" t="s">
        <v>75</v>
      </c>
      <c r="E25" s="74">
        <v>2</v>
      </c>
      <c r="F25" s="81">
        <v>64</v>
      </c>
      <c r="G25" s="60"/>
      <c r="H25" s="60"/>
    </row>
    <row r="26" spans="1:8" ht="27" customHeight="1">
      <c r="A26" s="72" t="s">
        <v>54</v>
      </c>
      <c r="B26" s="73" t="s">
        <v>11</v>
      </c>
      <c r="C26" s="74" t="s">
        <v>5</v>
      </c>
      <c r="D26" s="75" t="s">
        <v>76</v>
      </c>
      <c r="E26" s="74"/>
      <c r="F26" s="81"/>
      <c r="G26" s="60"/>
      <c r="H26" s="60"/>
    </row>
    <row r="27" spans="1:6" ht="27" customHeight="1">
      <c r="A27" s="78" t="s">
        <v>52</v>
      </c>
      <c r="B27" s="76">
        <f>10*LOG(B25)+IF(B26="ave",0.564*LN(B25)+0.4,IF(B26="min",0.288*LN(B25)+0.09,0.663*LN(B25)+1.05))</f>
        <v>18.399282686755278</v>
      </c>
      <c r="C27" s="74" t="s">
        <v>9</v>
      </c>
      <c r="D27" s="75" t="s">
        <v>100</v>
      </c>
      <c r="E27" s="74"/>
      <c r="F27" s="81"/>
    </row>
    <row r="28" spans="1:8" ht="27" customHeight="1">
      <c r="A28" s="72" t="s">
        <v>63</v>
      </c>
      <c r="B28" s="92">
        <v>1</v>
      </c>
      <c r="C28" s="74" t="s">
        <v>9</v>
      </c>
      <c r="D28" s="75" t="s">
        <v>87</v>
      </c>
      <c r="E28" s="74"/>
      <c r="F28" s="81">
        <v>10</v>
      </c>
      <c r="G28" s="60"/>
      <c r="H28" s="60"/>
    </row>
    <row r="29" spans="1:6" ht="13.5" customHeight="1">
      <c r="A29" s="94" t="s">
        <v>53</v>
      </c>
      <c r="B29" s="80">
        <f>B32-B24-B27-B28</f>
        <v>2.5992367087978323</v>
      </c>
      <c r="C29" s="74" t="s">
        <v>9</v>
      </c>
      <c r="D29" s="75" t="s">
        <v>108</v>
      </c>
      <c r="E29" s="74"/>
      <c r="F29" s="81"/>
    </row>
    <row r="30" spans="1:6" ht="27" customHeight="1">
      <c r="A30" s="72" t="s">
        <v>29</v>
      </c>
      <c r="B30" s="73">
        <v>1</v>
      </c>
      <c r="C30" s="74" t="s">
        <v>9</v>
      </c>
      <c r="D30" s="75" t="s">
        <v>101</v>
      </c>
      <c r="E30" s="74">
        <v>0</v>
      </c>
      <c r="F30" s="81">
        <v>5</v>
      </c>
    </row>
    <row r="31" spans="1:6" ht="13.5" customHeight="1">
      <c r="A31" s="72" t="s">
        <v>26</v>
      </c>
      <c r="B31" s="73">
        <v>15</v>
      </c>
      <c r="C31" s="74" t="s">
        <v>9</v>
      </c>
      <c r="D31" s="75" t="s">
        <v>77</v>
      </c>
      <c r="E31" s="74">
        <v>0</v>
      </c>
      <c r="F31" s="77">
        <f>B32</f>
        <v>29</v>
      </c>
    </row>
    <row r="32" spans="1:6" ht="13.5" customHeight="1">
      <c r="A32" s="72" t="s">
        <v>27</v>
      </c>
      <c r="B32" s="73">
        <v>29</v>
      </c>
      <c r="C32" s="74" t="s">
        <v>9</v>
      </c>
      <c r="D32" s="75" t="s">
        <v>78</v>
      </c>
      <c r="E32" s="74"/>
      <c r="F32" s="81">
        <v>29</v>
      </c>
    </row>
    <row r="33" spans="1:6" ht="13.5" customHeight="1">
      <c r="A33" s="95" t="s">
        <v>110</v>
      </c>
      <c r="B33" s="80">
        <f>B5-B49</f>
        <v>30.399999999999995</v>
      </c>
      <c r="C33" s="74" t="s">
        <v>9</v>
      </c>
      <c r="D33" s="75" t="s">
        <v>111</v>
      </c>
      <c r="E33" s="74"/>
      <c r="F33" s="81"/>
    </row>
    <row r="34" spans="1:6" ht="13.5" customHeight="1">
      <c r="A34" s="78" t="s">
        <v>23</v>
      </c>
      <c r="B34" s="76">
        <v>1300</v>
      </c>
      <c r="C34" s="74" t="s">
        <v>6</v>
      </c>
      <c r="D34" s="75" t="s">
        <v>82</v>
      </c>
      <c r="E34" s="74"/>
      <c r="F34" s="81"/>
    </row>
    <row r="35" spans="1:6" ht="13.5" customHeight="1">
      <c r="A35" s="78" t="s">
        <v>22</v>
      </c>
      <c r="B35" s="76">
        <f>IF(Uc&gt;1312,1300,1324)</f>
        <v>1324</v>
      </c>
      <c r="C35" s="74" t="s">
        <v>6</v>
      </c>
      <c r="D35" s="75" t="s">
        <v>83</v>
      </c>
      <c r="E35" s="74"/>
      <c r="F35" s="81"/>
    </row>
    <row r="36" spans="1:6" ht="13.5" customHeight="1">
      <c r="A36" s="78" t="s">
        <v>16</v>
      </c>
      <c r="B36" s="76">
        <f>IF(Uo=1320,0.11,0.093)</f>
        <v>0.093</v>
      </c>
      <c r="C36" s="74" t="s">
        <v>17</v>
      </c>
      <c r="D36" s="75" t="s">
        <v>84</v>
      </c>
      <c r="E36" s="74"/>
      <c r="F36" s="81"/>
    </row>
    <row r="37" spans="1:6" ht="13.5" customHeight="1">
      <c r="A37" s="78" t="s">
        <v>25</v>
      </c>
      <c r="B37" s="76">
        <f>0.25*B36*B12*(1-(B34/B12)^4)</f>
        <v>5.221476233335026</v>
      </c>
      <c r="C37" s="74" t="s">
        <v>18</v>
      </c>
      <c r="D37" s="75" t="s">
        <v>85</v>
      </c>
      <c r="E37" s="74"/>
      <c r="F37" s="81"/>
    </row>
    <row r="38" spans="1:6" ht="13.5" customHeight="1">
      <c r="A38" s="78" t="s">
        <v>24</v>
      </c>
      <c r="B38" s="76">
        <f>0.25*B36*B11*(1-(B35/B11)^4)</f>
        <v>-6.421036842769563</v>
      </c>
      <c r="C38" s="74" t="s">
        <v>18</v>
      </c>
      <c r="D38" s="75" t="s">
        <v>86</v>
      </c>
      <c r="E38" s="74"/>
      <c r="F38" s="81"/>
    </row>
    <row r="39" spans="1:6" ht="13.5" customHeight="1">
      <c r="A39" s="78" t="s">
        <v>55</v>
      </c>
      <c r="B39" s="76">
        <f>5*LOG((1+8*(B14)*(-(B11^2/(2*PI()*3*10^5)*B38))*(B15/1000000)^2*B23)^2+(8*(-(B11^2/(2*PI()*3*10^5)*B38))*(B15/1000000)^2*B23)^2,10)</f>
        <v>-0.011755466496702399</v>
      </c>
      <c r="C39" s="74" t="s">
        <v>9</v>
      </c>
      <c r="D39" s="75" t="s">
        <v>80</v>
      </c>
      <c r="E39" s="74"/>
      <c r="F39" s="81"/>
    </row>
    <row r="40" spans="1:6" ht="27" customHeight="1" thickBot="1">
      <c r="A40" s="83" t="s">
        <v>72</v>
      </c>
      <c r="B40" s="84">
        <v>1.4</v>
      </c>
      <c r="C40" s="85" t="s">
        <v>9</v>
      </c>
      <c r="D40" s="86" t="s">
        <v>109</v>
      </c>
      <c r="E40" s="85">
        <v>0</v>
      </c>
      <c r="F40" s="87">
        <v>10</v>
      </c>
    </row>
    <row r="41" ht="13.5" customHeight="1" thickBot="1"/>
    <row r="42" spans="1:6" ht="13.5" customHeight="1" thickBot="1">
      <c r="A42" s="127" t="s">
        <v>21</v>
      </c>
      <c r="B42" s="128"/>
      <c r="C42" s="128"/>
      <c r="D42" s="128"/>
      <c r="E42" s="128"/>
      <c r="F42" s="129"/>
    </row>
    <row r="43" spans="1:6" ht="13.5" customHeight="1">
      <c r="A43" s="96" t="s">
        <v>58</v>
      </c>
      <c r="B43" s="97">
        <f>B5-B32-B30</f>
        <v>-29.38</v>
      </c>
      <c r="C43" s="98" t="s">
        <v>1</v>
      </c>
      <c r="D43" s="69" t="s">
        <v>102</v>
      </c>
      <c r="E43" s="98"/>
      <c r="F43" s="99"/>
    </row>
    <row r="44" spans="1:6" ht="13.5" customHeight="1">
      <c r="A44" s="100" t="s">
        <v>59</v>
      </c>
      <c r="B44" s="79">
        <f>10*LOG((2*10^(B43/10)*(10^(B4/10)-1)/(10^(B4/10)+1)),10)</f>
        <v>-28.599203755365288</v>
      </c>
      <c r="C44" s="60" t="s">
        <v>1</v>
      </c>
      <c r="D44" s="75" t="s">
        <v>103</v>
      </c>
      <c r="E44" s="60"/>
      <c r="F44" s="101"/>
    </row>
    <row r="45" spans="1:6" ht="13.5" customHeight="1">
      <c r="A45" s="100" t="s">
        <v>59</v>
      </c>
      <c r="B45" s="79">
        <f>1000*10^(B44/10)</f>
        <v>1.3806373703581505</v>
      </c>
      <c r="C45" s="60" t="s">
        <v>45</v>
      </c>
      <c r="D45" s="75" t="s">
        <v>103</v>
      </c>
      <c r="E45" s="60"/>
      <c r="F45" s="101"/>
    </row>
    <row r="46" spans="1:6" ht="13.5">
      <c r="A46" s="100" t="s">
        <v>60</v>
      </c>
      <c r="B46" s="102">
        <f>B43+B30</f>
        <v>-28.38</v>
      </c>
      <c r="C46" s="60" t="s">
        <v>1</v>
      </c>
      <c r="D46" s="75" t="s">
        <v>104</v>
      </c>
      <c r="E46" s="60"/>
      <c r="F46" s="101"/>
    </row>
    <row r="47" spans="1:6" ht="13.5">
      <c r="A47" s="100" t="s">
        <v>41</v>
      </c>
      <c r="B47" s="102">
        <f>10*LOG((2*10^(B46/10)*(10^(B4/10)-1)/(10^(B4/10)+1)),10)</f>
        <v>-27.59920375536529</v>
      </c>
      <c r="C47" s="60" t="s">
        <v>1</v>
      </c>
      <c r="D47" s="75" t="s">
        <v>105</v>
      </c>
      <c r="E47" s="60"/>
      <c r="F47" s="101"/>
    </row>
    <row r="48" spans="1:6" ht="13.5">
      <c r="A48" s="100" t="s">
        <v>41</v>
      </c>
      <c r="B48" s="102">
        <f>1000*10^(B47/10)</f>
        <v>1.738119470016549</v>
      </c>
      <c r="C48" s="60" t="s">
        <v>45</v>
      </c>
      <c r="D48" s="75" t="s">
        <v>105</v>
      </c>
      <c r="E48" s="60"/>
      <c r="F48" s="101"/>
    </row>
    <row r="49" spans="1:6" ht="13.5">
      <c r="A49" s="63" t="s">
        <v>112</v>
      </c>
      <c r="B49" s="102">
        <f>10*LOG(((10^(B51/10))/(2*(10^(B4/10)-1)/(10^(B4/10)+1))),10)</f>
        <v>-29.779999999999994</v>
      </c>
      <c r="C49" s="60" t="s">
        <v>1</v>
      </c>
      <c r="D49" s="75" t="s">
        <v>113</v>
      </c>
      <c r="E49" s="60"/>
      <c r="F49" s="101"/>
    </row>
    <row r="50" spans="1:6" ht="13.5">
      <c r="A50" s="63" t="s">
        <v>112</v>
      </c>
      <c r="B50" s="102">
        <f>1000*10^(B49/10)</f>
        <v>1.0519618738232235</v>
      </c>
      <c r="C50" s="60" t="s">
        <v>45</v>
      </c>
      <c r="D50" s="75" t="s">
        <v>113</v>
      </c>
      <c r="E50" s="60"/>
      <c r="F50" s="101"/>
    </row>
    <row r="51" spans="1:6" ht="13.5">
      <c r="A51" s="100" t="s">
        <v>69</v>
      </c>
      <c r="B51" s="102">
        <f>B47-B40</f>
        <v>-28.99920375536529</v>
      </c>
      <c r="C51" s="60" t="s">
        <v>1</v>
      </c>
      <c r="D51" s="75" t="s">
        <v>106</v>
      </c>
      <c r="E51" s="60"/>
      <c r="F51" s="101"/>
    </row>
    <row r="52" spans="1:6" ht="13.5">
      <c r="A52" s="100" t="s">
        <v>69</v>
      </c>
      <c r="B52" s="102">
        <f>1000*10^(B51/10)</f>
        <v>1.2591562469864723</v>
      </c>
      <c r="C52" s="60" t="s">
        <v>45</v>
      </c>
      <c r="D52" s="75" t="s">
        <v>106</v>
      </c>
      <c r="E52" s="60"/>
      <c r="F52" s="101"/>
    </row>
    <row r="53" spans="1:6" ht="14.25" thickBot="1">
      <c r="A53" s="103" t="s">
        <v>42</v>
      </c>
      <c r="B53" s="104">
        <f>B6-B31</f>
        <v>-9.379999999999999</v>
      </c>
      <c r="C53" s="105" t="s">
        <v>1</v>
      </c>
      <c r="D53" s="86" t="s">
        <v>81</v>
      </c>
      <c r="E53" s="105"/>
      <c r="F53" s="106"/>
    </row>
    <row r="54" ht="14.25" thickBot="1">
      <c r="C54" s="60"/>
    </row>
    <row r="55" spans="1:6" ht="14.25" thickBot="1">
      <c r="A55" s="127" t="s">
        <v>44</v>
      </c>
      <c r="B55" s="128"/>
      <c r="C55" s="128"/>
      <c r="D55" s="128"/>
      <c r="E55" s="128"/>
      <c r="F55" s="129"/>
    </row>
    <row r="56" spans="1:6" s="62" customFormat="1" ht="13.5">
      <c r="A56" s="132" t="s">
        <v>89</v>
      </c>
      <c r="B56" s="132"/>
      <c r="C56" s="132"/>
      <c r="D56" s="107" t="str">
        <f>IF(B39&lt;=B30,"PASSED","FAILED")</f>
        <v>PASSED</v>
      </c>
      <c r="E56" s="88"/>
      <c r="F56" s="88"/>
    </row>
    <row r="57" spans="1:6" s="62" customFormat="1" ht="13.5">
      <c r="A57" s="64"/>
      <c r="B57" s="79"/>
      <c r="D57" s="64"/>
      <c r="E57" s="64"/>
      <c r="F57" s="64"/>
    </row>
    <row r="58" spans="1:6" s="62" customFormat="1" ht="13.5">
      <c r="A58" s="64"/>
      <c r="B58" s="79"/>
      <c r="D58" s="64"/>
      <c r="E58" s="64"/>
      <c r="F58" s="64"/>
    </row>
    <row r="59" spans="1:6" s="62" customFormat="1" ht="13.5">
      <c r="A59" s="64"/>
      <c r="B59" s="79"/>
      <c r="D59" s="64"/>
      <c r="E59" s="64"/>
      <c r="F59" s="64"/>
    </row>
    <row r="60" spans="1:6" s="62" customFormat="1" ht="13.5">
      <c r="A60" s="64"/>
      <c r="B60" s="79"/>
      <c r="D60" s="64"/>
      <c r="E60" s="64"/>
      <c r="F60" s="64"/>
    </row>
    <row r="61" spans="1:6" s="62" customFormat="1" ht="13.5">
      <c r="A61" s="64"/>
      <c r="B61" s="79"/>
      <c r="D61" s="64"/>
      <c r="E61" s="64"/>
      <c r="F61" s="64"/>
    </row>
    <row r="62" spans="1:6" s="62" customFormat="1" ht="13.5">
      <c r="A62" s="64"/>
      <c r="B62" s="88"/>
      <c r="D62" s="64"/>
      <c r="E62" s="64"/>
      <c r="F62" s="64"/>
    </row>
  </sheetData>
  <sheetProtection selectLockedCells="1"/>
  <mergeCells count="5">
    <mergeCell ref="A3:F3"/>
    <mergeCell ref="A17:F17"/>
    <mergeCell ref="A42:F42"/>
    <mergeCell ref="A55:F55"/>
    <mergeCell ref="A56:C56"/>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PSC loss curve can affect the available power budget !!!" sqref="B26">
      <formula1>$H$4:$H$6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fibre attenuation curve can affect the available power budget !!!" sqref="B18">
      <formula1>$I$4:$I$6</formula1>
    </dataValidation>
  </dataValidations>
  <printOptions/>
  <pageMargins left="0.75" right="0.75" top="1" bottom="1" header="0.5" footer="0.5"/>
  <pageSetup horizontalDpi="200" verticalDpi="200" orientation="portrait" r:id="rId1"/>
</worksheet>
</file>

<file path=xl/worksheets/sheet9.xml><?xml version="1.0" encoding="utf-8"?>
<worksheet xmlns="http://schemas.openxmlformats.org/spreadsheetml/2006/main" xmlns:r="http://schemas.openxmlformats.org/officeDocument/2006/relationships">
  <sheetPr codeName="Sheet15"/>
  <dimension ref="A1:J62"/>
  <sheetViews>
    <sheetView zoomScale="70" zoomScaleNormal="70" zoomScalePageLayoutView="0" workbookViewId="0" topLeftCell="A22">
      <selection activeCell="B51" sqref="B51"/>
    </sheetView>
  </sheetViews>
  <sheetFormatPr defaultColWidth="9.140625" defaultRowHeight="12.75"/>
  <cols>
    <col min="1" max="1" width="39.7109375" style="63" bestFit="1" customWidth="1"/>
    <col min="2" max="2" width="19.140625" style="60" bestFit="1" customWidth="1"/>
    <col min="3" max="3" width="12.421875" style="61" customWidth="1"/>
    <col min="4" max="4" width="114.57421875" style="63" customWidth="1"/>
    <col min="5" max="5" width="13.7109375" style="64" customWidth="1"/>
    <col min="6" max="6" width="13.28125" style="64" customWidth="1"/>
    <col min="7" max="7" width="9.421875" style="61" bestFit="1" customWidth="1"/>
    <col min="8" max="8" width="8.8515625" style="62" hidden="1" customWidth="1"/>
    <col min="9" max="9" width="11.28125" style="61" hidden="1" customWidth="1"/>
    <col min="10" max="10" width="0" style="61" hidden="1" customWidth="1"/>
    <col min="11" max="16" width="9.140625" style="61" customWidth="1"/>
    <col min="17" max="17" width="14.57421875" style="61" customWidth="1"/>
    <col min="18" max="16384" width="9.140625" style="61" customWidth="1"/>
  </cols>
  <sheetData>
    <row r="1" spans="1:6" ht="13.5">
      <c r="A1" s="60" t="s">
        <v>2</v>
      </c>
      <c r="B1" s="60" t="s">
        <v>3</v>
      </c>
      <c r="C1" s="60" t="s">
        <v>4</v>
      </c>
      <c r="D1" s="60" t="s">
        <v>38</v>
      </c>
      <c r="E1" s="60" t="s">
        <v>36</v>
      </c>
      <c r="F1" s="60" t="s">
        <v>37</v>
      </c>
    </row>
    <row r="2" ht="14.25" thickBot="1"/>
    <row r="3" spans="1:8" ht="14.25" thickBot="1">
      <c r="A3" s="127" t="s">
        <v>0</v>
      </c>
      <c r="B3" s="128"/>
      <c r="C3" s="128"/>
      <c r="D3" s="128"/>
      <c r="E3" s="128"/>
      <c r="F3" s="129"/>
      <c r="G3" s="65"/>
      <c r="H3" s="65"/>
    </row>
    <row r="4" spans="1:10" ht="26.25" customHeight="1">
      <c r="A4" s="66" t="s">
        <v>31</v>
      </c>
      <c r="B4" s="67">
        <v>6</v>
      </c>
      <c r="C4" s="68" t="s">
        <v>9</v>
      </c>
      <c r="D4" s="69" t="s">
        <v>90</v>
      </c>
      <c r="E4" s="70">
        <v>0</v>
      </c>
      <c r="F4" s="71">
        <v>9</v>
      </c>
      <c r="G4" s="60"/>
      <c r="H4" s="60" t="s">
        <v>12</v>
      </c>
      <c r="I4" s="60" t="s">
        <v>14</v>
      </c>
      <c r="J4" s="60" t="s">
        <v>12</v>
      </c>
    </row>
    <row r="5" spans="1:10" ht="13.5">
      <c r="A5" s="72" t="s">
        <v>56</v>
      </c>
      <c r="B5" s="73">
        <v>4</v>
      </c>
      <c r="C5" s="74" t="s">
        <v>1</v>
      </c>
      <c r="D5" s="75" t="s">
        <v>88</v>
      </c>
      <c r="E5" s="76">
        <v>-99</v>
      </c>
      <c r="F5" s="77">
        <v>99</v>
      </c>
      <c r="G5" s="60"/>
      <c r="H5" s="60" t="s">
        <v>20</v>
      </c>
      <c r="I5" s="60" t="s">
        <v>10</v>
      </c>
      <c r="J5" s="60" t="s">
        <v>11</v>
      </c>
    </row>
    <row r="6" spans="1:10" ht="13.5">
      <c r="A6" s="72" t="s">
        <v>57</v>
      </c>
      <c r="B6" s="73">
        <v>7</v>
      </c>
      <c r="C6" s="74" t="s">
        <v>1</v>
      </c>
      <c r="D6" s="75" t="s">
        <v>91</v>
      </c>
      <c r="E6" s="76">
        <v>-99</v>
      </c>
      <c r="F6" s="77">
        <v>99</v>
      </c>
      <c r="G6" s="60"/>
      <c r="H6" s="60" t="s">
        <v>11</v>
      </c>
      <c r="I6" s="60" t="s">
        <v>15</v>
      </c>
      <c r="J6" s="60"/>
    </row>
    <row r="7" spans="1:8" ht="13.5">
      <c r="A7" s="78" t="s">
        <v>33</v>
      </c>
      <c r="B7" s="76">
        <f>10*LOG((2*10^(B5/10)*(10^(B4/10)-1)/(10^(B4/10)+1)),10)</f>
        <v>4.780796244634707</v>
      </c>
      <c r="C7" s="74" t="s">
        <v>1</v>
      </c>
      <c r="D7" s="75" t="s">
        <v>93</v>
      </c>
      <c r="E7" s="76"/>
      <c r="F7" s="77"/>
      <c r="G7" s="79"/>
      <c r="H7" s="64"/>
    </row>
    <row r="8" spans="1:8" ht="13.5">
      <c r="A8" s="78" t="s">
        <v>33</v>
      </c>
      <c r="B8" s="80">
        <f>10^(B7/10)</f>
        <v>3.00662749350491</v>
      </c>
      <c r="C8" s="74" t="s">
        <v>71</v>
      </c>
      <c r="D8" s="75" t="s">
        <v>93</v>
      </c>
      <c r="E8" s="74"/>
      <c r="F8" s="81"/>
      <c r="G8" s="60"/>
      <c r="H8" s="64"/>
    </row>
    <row r="9" spans="1:8" ht="13.5">
      <c r="A9" s="78" t="s">
        <v>70</v>
      </c>
      <c r="B9" s="76">
        <f>10*LOG((2*10^(B6/10)*(10^(B4/10)-1)/(10^(B4/10)+1)),10)</f>
        <v>7.780796244634706</v>
      </c>
      <c r="C9" s="74" t="s">
        <v>1</v>
      </c>
      <c r="D9" s="75" t="s">
        <v>92</v>
      </c>
      <c r="E9" s="76"/>
      <c r="F9" s="77"/>
      <c r="G9" s="79"/>
      <c r="H9" s="64"/>
    </row>
    <row r="10" spans="1:8" ht="13.5">
      <c r="A10" s="78" t="s">
        <v>70</v>
      </c>
      <c r="B10" s="80">
        <f>10^(B9/10)</f>
        <v>5.9990105329396854</v>
      </c>
      <c r="C10" s="74" t="s">
        <v>71</v>
      </c>
      <c r="D10" s="75" t="s">
        <v>92</v>
      </c>
      <c r="E10" s="74"/>
      <c r="F10" s="81"/>
      <c r="G10" s="60"/>
      <c r="H10" s="64"/>
    </row>
    <row r="11" spans="1:6" ht="13.5">
      <c r="A11" s="72" t="s">
        <v>34</v>
      </c>
      <c r="B11" s="82">
        <v>1480</v>
      </c>
      <c r="C11" s="74" t="s">
        <v>6</v>
      </c>
      <c r="D11" s="75" t="s">
        <v>61</v>
      </c>
      <c r="E11" s="76">
        <v>1200</v>
      </c>
      <c r="F11" s="77">
        <v>1600</v>
      </c>
    </row>
    <row r="12" spans="1:6" ht="13.5">
      <c r="A12" s="72" t="s">
        <v>35</v>
      </c>
      <c r="B12" s="82">
        <v>1500</v>
      </c>
      <c r="C12" s="74" t="s">
        <v>6</v>
      </c>
      <c r="D12" s="75" t="s">
        <v>62</v>
      </c>
      <c r="E12" s="76">
        <v>1200</v>
      </c>
      <c r="F12" s="77">
        <v>1600</v>
      </c>
    </row>
    <row r="13" spans="1:6" ht="13.5" customHeight="1">
      <c r="A13" s="78" t="s">
        <v>39</v>
      </c>
      <c r="B13" s="80">
        <f>(B12+B11)/2</f>
        <v>1490</v>
      </c>
      <c r="C13" s="74" t="s">
        <v>6</v>
      </c>
      <c r="D13" s="75" t="s">
        <v>94</v>
      </c>
      <c r="E13" s="76">
        <f>B11</f>
        <v>1480</v>
      </c>
      <c r="F13" s="77">
        <f>B12</f>
        <v>1500</v>
      </c>
    </row>
    <row r="14" spans="1:6" ht="13.5" customHeight="1">
      <c r="A14" s="72" t="s">
        <v>32</v>
      </c>
      <c r="B14" s="73">
        <v>-2</v>
      </c>
      <c r="C14" s="74" t="s">
        <v>5</v>
      </c>
      <c r="D14" s="75" t="s">
        <v>95</v>
      </c>
      <c r="E14" s="76"/>
      <c r="F14" s="77"/>
    </row>
    <row r="15" spans="1:6" ht="13.5" customHeight="1" thickBot="1">
      <c r="A15" s="83" t="s">
        <v>43</v>
      </c>
      <c r="B15" s="84">
        <v>1250</v>
      </c>
      <c r="C15" s="85" t="s">
        <v>7</v>
      </c>
      <c r="D15" s="86" t="s">
        <v>79</v>
      </c>
      <c r="E15" s="85">
        <v>1250</v>
      </c>
      <c r="F15" s="87">
        <v>11500</v>
      </c>
    </row>
    <row r="16" spans="1:4" ht="14.25" thickBot="1">
      <c r="A16" s="64"/>
      <c r="B16" s="79"/>
      <c r="C16" s="88"/>
      <c r="D16" s="64"/>
    </row>
    <row r="17" spans="1:8" ht="14.25" thickBot="1">
      <c r="A17" s="130" t="s">
        <v>28</v>
      </c>
      <c r="B17" s="131"/>
      <c r="C17" s="131"/>
      <c r="D17" s="131"/>
      <c r="E17" s="131"/>
      <c r="F17" s="131"/>
      <c r="G17" s="65"/>
      <c r="H17" s="65"/>
    </row>
    <row r="18" spans="1:6" ht="27" customHeight="1">
      <c r="A18" s="66" t="s">
        <v>46</v>
      </c>
      <c r="B18" s="89" t="s">
        <v>14</v>
      </c>
      <c r="C18" s="68" t="s">
        <v>5</v>
      </c>
      <c r="D18" s="69" t="s">
        <v>96</v>
      </c>
      <c r="E18" s="68"/>
      <c r="F18" s="90"/>
    </row>
    <row r="19" spans="1:6" ht="27" customHeight="1">
      <c r="A19" s="72" t="s">
        <v>47</v>
      </c>
      <c r="B19" s="73" t="s">
        <v>12</v>
      </c>
      <c r="C19" s="91" t="s">
        <v>5</v>
      </c>
      <c r="D19" s="75" t="s">
        <v>97</v>
      </c>
      <c r="E19" s="74"/>
      <c r="F19" s="81"/>
    </row>
    <row r="20" spans="1:6" ht="13.5" customHeight="1">
      <c r="A20" s="72" t="s">
        <v>48</v>
      </c>
      <c r="B20" s="92">
        <v>0.35</v>
      </c>
      <c r="C20" s="74" t="s">
        <v>13</v>
      </c>
      <c r="D20" s="75" t="s">
        <v>73</v>
      </c>
      <c r="E20" s="74">
        <v>0</v>
      </c>
      <c r="F20" s="81">
        <v>1</v>
      </c>
    </row>
    <row r="21" spans="1:6" ht="13.5">
      <c r="A21" s="78" t="s">
        <v>49</v>
      </c>
      <c r="B21" s="76">
        <f>IF(B18="lambda^-4",(IF(Uc&lt;1000,850,IF(Uc&gt;1430,1550,1310))),Uc)</f>
        <v>1550</v>
      </c>
      <c r="C21" s="74" t="s">
        <v>6</v>
      </c>
      <c r="D21" s="75" t="s">
        <v>19</v>
      </c>
      <c r="E21" s="74"/>
      <c r="F21" s="81"/>
    </row>
    <row r="22" spans="1:6" ht="27">
      <c r="A22" s="78" t="s">
        <v>50</v>
      </c>
      <c r="B22" s="76">
        <f>fibre_loss(B18,B19,B21,B20,Uc)</f>
        <v>0.3604918096425599</v>
      </c>
      <c r="C22" s="74" t="s">
        <v>13</v>
      </c>
      <c r="D22" s="75" t="s">
        <v>98</v>
      </c>
      <c r="E22" s="74"/>
      <c r="F22" s="81"/>
    </row>
    <row r="23" spans="1:8" ht="13.5">
      <c r="A23" s="72" t="s">
        <v>30</v>
      </c>
      <c r="B23" s="93">
        <v>20</v>
      </c>
      <c r="C23" s="74" t="s">
        <v>8</v>
      </c>
      <c r="D23" s="75" t="s">
        <v>74</v>
      </c>
      <c r="E23" s="74">
        <v>0.5</v>
      </c>
      <c r="F23" s="81">
        <v>20</v>
      </c>
      <c r="G23" s="60"/>
      <c r="H23" s="60"/>
    </row>
    <row r="24" spans="1:6" ht="13.5" customHeight="1">
      <c r="A24" s="78" t="s">
        <v>51</v>
      </c>
      <c r="B24" s="76">
        <f>B22*B23</f>
        <v>7.209836192851197</v>
      </c>
      <c r="C24" s="74" t="s">
        <v>9</v>
      </c>
      <c r="D24" s="75" t="s">
        <v>99</v>
      </c>
      <c r="E24" s="74"/>
      <c r="F24" s="81"/>
    </row>
    <row r="25" spans="1:8" ht="13.5" customHeight="1">
      <c r="A25" s="72" t="s">
        <v>40</v>
      </c>
      <c r="B25" s="92">
        <v>32</v>
      </c>
      <c r="C25" s="74" t="s">
        <v>5</v>
      </c>
      <c r="D25" s="75" t="s">
        <v>75</v>
      </c>
      <c r="E25" s="74">
        <v>2</v>
      </c>
      <c r="F25" s="81">
        <v>64</v>
      </c>
      <c r="G25" s="60"/>
      <c r="H25" s="60"/>
    </row>
    <row r="26" spans="1:8" ht="27" customHeight="1">
      <c r="A26" s="72" t="s">
        <v>54</v>
      </c>
      <c r="B26" s="73" t="s">
        <v>11</v>
      </c>
      <c r="C26" s="74" t="s">
        <v>5</v>
      </c>
      <c r="D26" s="75" t="s">
        <v>76</v>
      </c>
      <c r="E26" s="74"/>
      <c r="F26" s="81"/>
      <c r="G26" s="60"/>
      <c r="H26" s="60"/>
    </row>
    <row r="27" spans="1:6" ht="27" customHeight="1">
      <c r="A27" s="78" t="s">
        <v>52</v>
      </c>
      <c r="B27" s="76">
        <f>10*LOG(B25)+IF(B26="ave",0.564*LN(B25)+0.4,IF(B26="min",0.288*LN(B25)+0.09,0.663*LN(B25)+1.05))</f>
        <v>18.399282686755278</v>
      </c>
      <c r="C27" s="74" t="s">
        <v>9</v>
      </c>
      <c r="D27" s="75" t="s">
        <v>100</v>
      </c>
      <c r="E27" s="74"/>
      <c r="F27" s="81"/>
    </row>
    <row r="28" spans="1:8" ht="27" customHeight="1">
      <c r="A28" s="72" t="s">
        <v>63</v>
      </c>
      <c r="B28" s="92">
        <v>1</v>
      </c>
      <c r="C28" s="74" t="s">
        <v>9</v>
      </c>
      <c r="D28" s="75" t="s">
        <v>87</v>
      </c>
      <c r="E28" s="74"/>
      <c r="F28" s="81">
        <v>10</v>
      </c>
      <c r="G28" s="60"/>
      <c r="H28" s="60"/>
    </row>
    <row r="29" spans="1:6" ht="13.5" customHeight="1">
      <c r="A29" s="94" t="s">
        <v>53</v>
      </c>
      <c r="B29" s="80">
        <f>B32-B24-B27-B28</f>
        <v>6.390881120393523</v>
      </c>
      <c r="C29" s="74" t="s">
        <v>9</v>
      </c>
      <c r="D29" s="75" t="s">
        <v>108</v>
      </c>
      <c r="E29" s="74"/>
      <c r="F29" s="81"/>
    </row>
    <row r="30" spans="1:6" ht="27" customHeight="1">
      <c r="A30" s="72" t="s">
        <v>29</v>
      </c>
      <c r="B30" s="73">
        <v>1</v>
      </c>
      <c r="C30" s="74" t="s">
        <v>9</v>
      </c>
      <c r="D30" s="75" t="s">
        <v>101</v>
      </c>
      <c r="E30" s="74">
        <v>0</v>
      </c>
      <c r="F30" s="81">
        <v>5</v>
      </c>
    </row>
    <row r="31" spans="1:6" ht="13.5" customHeight="1">
      <c r="A31" s="72" t="s">
        <v>26</v>
      </c>
      <c r="B31" s="73">
        <v>18</v>
      </c>
      <c r="C31" s="74" t="s">
        <v>9</v>
      </c>
      <c r="D31" s="75" t="s">
        <v>77</v>
      </c>
      <c r="E31" s="74">
        <v>0</v>
      </c>
      <c r="F31" s="77">
        <f>B32</f>
        <v>33</v>
      </c>
    </row>
    <row r="32" spans="1:6" ht="13.5" customHeight="1">
      <c r="A32" s="72" t="s">
        <v>27</v>
      </c>
      <c r="B32" s="73">
        <v>33</v>
      </c>
      <c r="C32" s="74" t="s">
        <v>9</v>
      </c>
      <c r="D32" s="75" t="s">
        <v>78</v>
      </c>
      <c r="E32" s="74">
        <v>0</v>
      </c>
      <c r="F32" s="81">
        <v>33</v>
      </c>
    </row>
    <row r="33" spans="1:6" ht="13.5" customHeight="1">
      <c r="A33" s="95" t="s">
        <v>110</v>
      </c>
      <c r="B33" s="80">
        <f>B5-B49</f>
        <v>34</v>
      </c>
      <c r="C33" s="74" t="s">
        <v>9</v>
      </c>
      <c r="D33" s="75" t="s">
        <v>111</v>
      </c>
      <c r="E33" s="74"/>
      <c r="F33" s="81"/>
    </row>
    <row r="34" spans="1:6" ht="13.5" customHeight="1">
      <c r="A34" s="78" t="s">
        <v>23</v>
      </c>
      <c r="B34" s="76">
        <v>1300</v>
      </c>
      <c r="C34" s="74" t="s">
        <v>6</v>
      </c>
      <c r="D34" s="75" t="s">
        <v>82</v>
      </c>
      <c r="E34" s="74"/>
      <c r="F34" s="81"/>
    </row>
    <row r="35" spans="1:6" ht="13.5" customHeight="1">
      <c r="A35" s="78" t="s">
        <v>22</v>
      </c>
      <c r="B35" s="76">
        <f>IF(Uc&gt;1312,1300,1324)</f>
        <v>1300</v>
      </c>
      <c r="C35" s="74" t="s">
        <v>6</v>
      </c>
      <c r="D35" s="75" t="s">
        <v>83</v>
      </c>
      <c r="E35" s="74"/>
      <c r="F35" s="81"/>
    </row>
    <row r="36" spans="1:6" ht="13.5" customHeight="1">
      <c r="A36" s="78" t="s">
        <v>16</v>
      </c>
      <c r="B36" s="76">
        <f>IF(Uo=1320,0.11,0.093)</f>
        <v>0.093</v>
      </c>
      <c r="C36" s="74" t="s">
        <v>17</v>
      </c>
      <c r="D36" s="75" t="s">
        <v>84</v>
      </c>
      <c r="E36" s="74"/>
      <c r="F36" s="81"/>
    </row>
    <row r="37" spans="1:6" ht="13.5" customHeight="1">
      <c r="A37" s="78" t="s">
        <v>25</v>
      </c>
      <c r="B37" s="76">
        <f>0.25*B36*B12*(1-(B34/B12)^4)</f>
        <v>15.199644444444443</v>
      </c>
      <c r="C37" s="74" t="s">
        <v>18</v>
      </c>
      <c r="D37" s="75" t="s">
        <v>85</v>
      </c>
      <c r="E37" s="74"/>
      <c r="F37" s="81"/>
    </row>
    <row r="38" spans="1:6" ht="13.5" customHeight="1">
      <c r="A38" s="78" t="s">
        <v>24</v>
      </c>
      <c r="B38" s="76">
        <f>0.25*B36*B11*(1-(B35/B11)^4)</f>
        <v>13.926167292657887</v>
      </c>
      <c r="C38" s="74" t="s">
        <v>18</v>
      </c>
      <c r="D38" s="75" t="s">
        <v>86</v>
      </c>
      <c r="E38" s="74"/>
      <c r="F38" s="81"/>
    </row>
    <row r="39" spans="1:6" ht="13.5" customHeight="1">
      <c r="A39" s="78" t="s">
        <v>55</v>
      </c>
      <c r="B39" s="76">
        <f>5*LOG((1+8*(B14)*(-(B11^2/(2*PI()*3*10^5)*B38))*(B15/1000000)^2*B23)^2+(8*(-(B11^2/(2*PI()*3*10^5)*B38))*(B15/1000000)^2*B23)^2,10)</f>
        <v>0.03503409149687213</v>
      </c>
      <c r="C39" s="74" t="s">
        <v>9</v>
      </c>
      <c r="D39" s="75" t="s">
        <v>80</v>
      </c>
      <c r="E39" s="74"/>
      <c r="F39" s="81"/>
    </row>
    <row r="40" spans="1:6" ht="27" customHeight="1" thickBot="1">
      <c r="A40" s="83" t="s">
        <v>72</v>
      </c>
      <c r="B40" s="84">
        <v>1</v>
      </c>
      <c r="C40" s="85" t="s">
        <v>9</v>
      </c>
      <c r="D40" s="86" t="s">
        <v>109</v>
      </c>
      <c r="E40" s="85">
        <v>0</v>
      </c>
      <c r="F40" s="87">
        <v>10</v>
      </c>
    </row>
    <row r="41" ht="13.5" customHeight="1" thickBot="1"/>
    <row r="42" spans="1:6" ht="13.5" customHeight="1" thickBot="1">
      <c r="A42" s="127" t="s">
        <v>21</v>
      </c>
      <c r="B42" s="128"/>
      <c r="C42" s="128"/>
      <c r="D42" s="128"/>
      <c r="E42" s="128"/>
      <c r="F42" s="129"/>
    </row>
    <row r="43" spans="1:6" ht="13.5" customHeight="1">
      <c r="A43" s="96" t="s">
        <v>58</v>
      </c>
      <c r="B43" s="97">
        <f>B5-B32-B30</f>
        <v>-30</v>
      </c>
      <c r="C43" s="98" t="s">
        <v>1</v>
      </c>
      <c r="D43" s="69" t="s">
        <v>102</v>
      </c>
      <c r="E43" s="98"/>
      <c r="F43" s="99"/>
    </row>
    <row r="44" spans="1:6" ht="13.5" customHeight="1">
      <c r="A44" s="100" t="s">
        <v>59</v>
      </c>
      <c r="B44" s="79">
        <f>10*LOG((2*10^(B43/10)*(10^(B4/10)-1)/(10^(B4/10)+1)),10)</f>
        <v>-29.219203755365292</v>
      </c>
      <c r="C44" s="60" t="s">
        <v>1</v>
      </c>
      <c r="D44" s="75" t="s">
        <v>103</v>
      </c>
      <c r="E44" s="60"/>
      <c r="F44" s="101"/>
    </row>
    <row r="45" spans="1:6" ht="13.5" customHeight="1">
      <c r="A45" s="100" t="s">
        <v>59</v>
      </c>
      <c r="B45" s="79">
        <f>1000*10^(B44/10)</f>
        <v>1.1969599643475928</v>
      </c>
      <c r="C45" s="60" t="s">
        <v>45</v>
      </c>
      <c r="D45" s="75" t="s">
        <v>103</v>
      </c>
      <c r="E45" s="60"/>
      <c r="F45" s="101"/>
    </row>
    <row r="46" spans="1:6" ht="13.5">
      <c r="A46" s="100" t="s">
        <v>60</v>
      </c>
      <c r="B46" s="102">
        <f>B43+B30</f>
        <v>-29</v>
      </c>
      <c r="C46" s="60" t="s">
        <v>1</v>
      </c>
      <c r="D46" s="75" t="s">
        <v>104</v>
      </c>
      <c r="E46" s="60"/>
      <c r="F46" s="101"/>
    </row>
    <row r="47" spans="1:6" ht="13.5">
      <c r="A47" s="100" t="s">
        <v>41</v>
      </c>
      <c r="B47" s="102">
        <f>10*LOG((2*10^(B46/10)*(10^(B4/10)-1)/(10^(B4/10)+1)),10)</f>
        <v>-28.219203755365292</v>
      </c>
      <c r="C47" s="60" t="s">
        <v>1</v>
      </c>
      <c r="D47" s="75" t="s">
        <v>105</v>
      </c>
      <c r="E47" s="60"/>
      <c r="F47" s="101"/>
    </row>
    <row r="48" spans="1:6" ht="13.5">
      <c r="A48" s="100" t="s">
        <v>41</v>
      </c>
      <c r="B48" s="102">
        <f>1000*10^(B47/10)</f>
        <v>1.5068833160174235</v>
      </c>
      <c r="C48" s="60" t="s">
        <v>45</v>
      </c>
      <c r="D48" s="75" t="s">
        <v>105</v>
      </c>
      <c r="E48" s="60"/>
      <c r="F48" s="101"/>
    </row>
    <row r="49" spans="1:6" ht="13.5">
      <c r="A49" s="63" t="s">
        <v>112</v>
      </c>
      <c r="B49" s="102">
        <f>10*LOG(((10^(B51/10))/(2*(10^(B4/10)-1)/(10^(B4/10)+1))),10)</f>
        <v>-29.999999999999996</v>
      </c>
      <c r="C49" s="60" t="s">
        <v>1</v>
      </c>
      <c r="D49" s="75" t="s">
        <v>113</v>
      </c>
      <c r="E49" s="60"/>
      <c r="F49" s="101"/>
    </row>
    <row r="50" spans="1:6" ht="13.5">
      <c r="A50" s="63" t="s">
        <v>112</v>
      </c>
      <c r="B50" s="102">
        <f>1000*10^(B49/10)</f>
        <v>1.0000000000000002</v>
      </c>
      <c r="C50" s="60" t="s">
        <v>45</v>
      </c>
      <c r="D50" s="75" t="s">
        <v>113</v>
      </c>
      <c r="E50" s="60"/>
      <c r="F50" s="101"/>
    </row>
    <row r="51" spans="1:6" ht="13.5">
      <c r="A51" s="100" t="s">
        <v>69</v>
      </c>
      <c r="B51" s="102">
        <f>B47-B40</f>
        <v>-29.219203755365292</v>
      </c>
      <c r="C51" s="60" t="s">
        <v>1</v>
      </c>
      <c r="D51" s="75" t="s">
        <v>106</v>
      </c>
      <c r="E51" s="60"/>
      <c r="F51" s="101"/>
    </row>
    <row r="52" spans="1:6" ht="13.5">
      <c r="A52" s="100" t="s">
        <v>69</v>
      </c>
      <c r="B52" s="102">
        <f>1000*10^(B51/10)</f>
        <v>1.1969599643475928</v>
      </c>
      <c r="C52" s="60" t="s">
        <v>45</v>
      </c>
      <c r="D52" s="75" t="s">
        <v>106</v>
      </c>
      <c r="E52" s="60"/>
      <c r="F52" s="101"/>
    </row>
    <row r="53" spans="1:6" ht="14.25" thickBot="1">
      <c r="A53" s="103" t="s">
        <v>42</v>
      </c>
      <c r="B53" s="104">
        <f>B6-B31</f>
        <v>-11</v>
      </c>
      <c r="C53" s="105" t="s">
        <v>1</v>
      </c>
      <c r="D53" s="86" t="s">
        <v>81</v>
      </c>
      <c r="E53" s="105"/>
      <c r="F53" s="106"/>
    </row>
    <row r="54" ht="14.25" thickBot="1">
      <c r="C54" s="60"/>
    </row>
    <row r="55" spans="1:6" ht="14.25" thickBot="1">
      <c r="A55" s="127" t="s">
        <v>44</v>
      </c>
      <c r="B55" s="128"/>
      <c r="C55" s="128"/>
      <c r="D55" s="128"/>
      <c r="E55" s="128"/>
      <c r="F55" s="129"/>
    </row>
    <row r="56" spans="1:6" s="62" customFormat="1" ht="13.5">
      <c r="A56" s="132" t="s">
        <v>89</v>
      </c>
      <c r="B56" s="132"/>
      <c r="C56" s="132"/>
      <c r="D56" s="107" t="str">
        <f>IF(B39&lt;=B30,"PASSED","FAILED")</f>
        <v>PASSED</v>
      </c>
      <c r="E56" s="88"/>
      <c r="F56" s="88"/>
    </row>
    <row r="57" spans="1:6" s="62" customFormat="1" ht="13.5">
      <c r="A57" s="64"/>
      <c r="B57" s="79"/>
      <c r="D57" s="64"/>
      <c r="E57" s="64"/>
      <c r="F57" s="64"/>
    </row>
    <row r="58" spans="1:6" s="62" customFormat="1" ht="13.5">
      <c r="A58" s="64"/>
      <c r="B58" s="79"/>
      <c r="D58" s="64"/>
      <c r="E58" s="64"/>
      <c r="F58" s="64"/>
    </row>
    <row r="59" spans="1:6" s="62" customFormat="1" ht="13.5">
      <c r="A59" s="64"/>
      <c r="B59" s="79"/>
      <c r="D59" s="64"/>
      <c r="E59" s="64"/>
      <c r="F59" s="64"/>
    </row>
    <row r="60" spans="1:6" s="62" customFormat="1" ht="13.5">
      <c r="A60" s="64"/>
      <c r="B60" s="79"/>
      <c r="D60" s="64"/>
      <c r="E60" s="64"/>
      <c r="F60" s="64"/>
    </row>
    <row r="61" spans="1:6" s="62" customFormat="1" ht="13.5">
      <c r="A61" s="64"/>
      <c r="B61" s="79"/>
      <c r="D61" s="64"/>
      <c r="E61" s="64"/>
      <c r="F61" s="64"/>
    </row>
    <row r="62" spans="1:6" s="62" customFormat="1" ht="13.5">
      <c r="A62" s="64"/>
      <c r="B62" s="88"/>
      <c r="D62" s="64"/>
      <c r="E62" s="64"/>
      <c r="F62" s="64"/>
    </row>
  </sheetData>
  <sheetProtection selectLockedCells="1"/>
  <mergeCells count="5">
    <mergeCell ref="A3:F3"/>
    <mergeCell ref="A17:F17"/>
    <mergeCell ref="A42:F42"/>
    <mergeCell ref="A55:F55"/>
    <mergeCell ref="A56:C56"/>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PSC loss curve can affect the available power budget !!!" sqref="B26">
      <formula1>$H$4:$H$6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fibre attenuation curve can affect the available power budget !!!" sqref="B18">
      <formula1>$I$4:$I$6</formula1>
    </dataValidation>
  </dataValidations>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Hajduczenia</dc:creator>
  <cp:keywords/>
  <dc:description/>
  <cp:lastModifiedBy>Marek Hajduczenia</cp:lastModifiedBy>
  <dcterms:created xsi:type="dcterms:W3CDTF">2007-08-08T12:05:13Z</dcterms:created>
  <dcterms:modified xsi:type="dcterms:W3CDTF">2012-07-09T07:40:41Z</dcterms:modified>
  <cp:category/>
  <cp:version/>
  <cp:contentType/>
  <cp:contentStatus/>
</cp:coreProperties>
</file>