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8700" activeTab="1"/>
  </bookViews>
  <sheets>
    <sheet name="Rev" sheetId="1" r:id="rId1"/>
    <sheet name="4 Chan WDM" sheetId="2" r:id="rId2"/>
    <sheet name="Functions" sheetId="3" r:id="rId3"/>
  </sheets>
  <definedNames/>
  <calcPr fullCalcOnLoad="1"/>
</workbook>
</file>

<file path=xl/sharedStrings.xml><?xml version="1.0" encoding="utf-8"?>
<sst xmlns="http://schemas.openxmlformats.org/spreadsheetml/2006/main" count="112" uniqueCount="82">
  <si>
    <t>G.652.C&amp;D</t>
  </si>
  <si>
    <t>Aggregate bit rate after PCS coding</t>
  </si>
  <si>
    <t>-</t>
  </si>
  <si>
    <t>G.652.A&amp;B</t>
  </si>
  <si>
    <t>D max</t>
  </si>
  <si>
    <t>D min</t>
  </si>
  <si>
    <t>Relative Delay</t>
  </si>
  <si>
    <t>(nm)</t>
  </si>
  <si>
    <t>(ps/nm.km)</t>
  </si>
  <si>
    <t>(ps/km)</t>
  </si>
  <si>
    <t>lambda</t>
  </si>
  <si>
    <t>(dB/km)</t>
  </si>
  <si>
    <t>Max Loss</t>
  </si>
  <si>
    <t>Link length</t>
  </si>
  <si>
    <t>km</t>
  </si>
  <si>
    <t>Grid type</t>
  </si>
  <si>
    <t>DWDM Grid Spacing</t>
  </si>
  <si>
    <t>GHz</t>
  </si>
  <si>
    <t>DWDM</t>
  </si>
  <si>
    <t>THz</t>
  </si>
  <si>
    <t>Channel centre frequency</t>
  </si>
  <si>
    <t>Channel frequency upper bound</t>
  </si>
  <si>
    <t>Channel frequency lower bound</t>
  </si>
  <si>
    <t>DWDM Frequency tolerance (+/-% of spacing)</t>
  </si>
  <si>
    <t>%</t>
  </si>
  <si>
    <t>nm</t>
  </si>
  <si>
    <t>DWDM Channel 1 centre frequency</t>
  </si>
  <si>
    <t>ITU CWDM Channel 1 centre wavelength</t>
  </si>
  <si>
    <t>ITU CWDM Wavelength tolerance (+/- nm)</t>
  </si>
  <si>
    <t>Channel number</t>
  </si>
  <si>
    <t>dB</t>
  </si>
  <si>
    <t>Maximum fibre loss at max channel wavelength</t>
  </si>
  <si>
    <t>Maximum channel wavelength</t>
  </si>
  <si>
    <t>Minimum channel wavelength</t>
  </si>
  <si>
    <t>Maximum fibre loss at min channel wavelength</t>
  </si>
  <si>
    <t>Maximum fibre dispersion slope</t>
  </si>
  <si>
    <t>ps/(nm^2.km)</t>
  </si>
  <si>
    <t>Maximum dispersion at max channel wavelength</t>
  </si>
  <si>
    <t>Minimum dispersion at max channel wavelength</t>
  </si>
  <si>
    <t>Maximum dispersion at min channel wavelength</t>
  </si>
  <si>
    <t>Minimum dispersion at min channel wavelength</t>
  </si>
  <si>
    <t>ps/nm</t>
  </si>
  <si>
    <t>Value</t>
  </si>
  <si>
    <t>Parameter</t>
  </si>
  <si>
    <t>Units</t>
  </si>
  <si>
    <t>Minimum dispersion for any channel</t>
  </si>
  <si>
    <t>Maximum dispersion for any channel</t>
  </si>
  <si>
    <t>Maximum loss for any channel</t>
  </si>
  <si>
    <t>Inputs</t>
  </si>
  <si>
    <t>Results</t>
  </si>
  <si>
    <r>
      <t>Maximum zero dispersion wavelength (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min)</t>
    </r>
  </si>
  <si>
    <r>
      <t>Maximum zero dispersion wavelength (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max)</t>
    </r>
  </si>
  <si>
    <r>
      <t xml:space="preserve">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</si>
  <si>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</si>
  <si>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max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</si>
  <si>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min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</si>
  <si>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Relative delay at max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</si>
  <si>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r>
      <t xml:space="preserve">Relative delay at min channel wavelength and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</si>
  <si>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Maximum optical skew</t>
  </si>
  <si>
    <r>
      <t xml:space="preserve">Max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</si>
  <si>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Max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</si>
  <si>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Maximum optical skew variation</t>
  </si>
  <si>
    <r>
      <t xml:space="preserve">Max change of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max</t>
    </r>
  </si>
  <si>
    <r>
      <t xml:space="preserve">Max change of optical skew for </t>
    </r>
    <r>
      <rPr>
        <sz val="12"/>
        <rFont val="Symbol"/>
        <family val="1"/>
      </rPr>
      <t>l</t>
    </r>
    <r>
      <rPr>
        <vertAlign val="subscript"/>
        <sz val="12"/>
        <rFont val="Arial"/>
        <family val="2"/>
      </rPr>
      <t>0</t>
    </r>
    <r>
      <rPr>
        <sz val="10"/>
        <rFont val="Arial"/>
        <family val="0"/>
      </rPr>
      <t xml:space="preserve"> min</t>
    </r>
  </si>
  <si>
    <t>Channels</t>
  </si>
  <si>
    <t>Loss</t>
  </si>
  <si>
    <t>Dispersion</t>
  </si>
  <si>
    <t>Skew</t>
  </si>
  <si>
    <t>Fibre limits</t>
  </si>
  <si>
    <t>Pete Anslow</t>
  </si>
  <si>
    <t>Paul Kolesar</t>
  </si>
  <si>
    <t>V 2.0</t>
  </si>
  <si>
    <t>anslow_02_0307.xls This version agreed at Fiber Optic Ad Hoc 4 April 2007</t>
  </si>
  <si>
    <t>V 1.0</t>
  </si>
  <si>
    <t>Initial version in anslow_02_0107.xls</t>
  </si>
  <si>
    <t>Re-arranged to have 4 separate channels and predict max optical skew variation.  Equations moved to user-defined functions.</t>
  </si>
  <si>
    <t>Fibre type (G.652.A&amp;B (B1.1) or G.652.C&amp;D (B1.3))</t>
  </si>
  <si>
    <r>
      <t xml:space="preserve">This spreadsheet includes User Defined Functions so </t>
    </r>
    <r>
      <rPr>
        <b/>
        <sz val="10"/>
        <rFont val="Arial"/>
        <family val="2"/>
      </rPr>
      <t>Macros must be Enabled</t>
    </r>
    <r>
      <rPr>
        <sz val="10"/>
        <rFont val="Arial"/>
        <family val="0"/>
      </rPr>
      <t xml:space="preserve"> for proper operation</t>
    </r>
  </si>
  <si>
    <t>The worksheet is locked except for input cells.  Use Tools, Protection, Unprotect sheet to unlock (no password needed)</t>
  </si>
  <si>
    <t>UI</t>
  </si>
  <si>
    <t>GBd</t>
  </si>
  <si>
    <t>V 3.0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</si>
</sst>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[$-809]dd\ mmmm\ yyyy"/>
    <numFmt numFmtId="167" formatCode="[$-F800]dddd\,\ mmmm\ dd\,\ yyyy"/>
    <numFmt numFmtId="168" formatCode="d\ mmmm\ yyyy"/>
    <numFmt numFmtId="169" formatCode="d\ mmm\ yyyy"/>
  </numFmts>
  <fonts count="1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9.5"/>
      <name val="Symbol"/>
      <family val="1"/>
    </font>
    <font>
      <sz val="12"/>
      <name val="Symbol"/>
      <family val="1"/>
    </font>
    <font>
      <vertAlign val="subscript"/>
      <sz val="12"/>
      <name val="Arial"/>
      <family val="2"/>
    </font>
    <font>
      <b/>
      <sz val="10"/>
      <name val="Symbol"/>
      <family val="1"/>
    </font>
    <font>
      <b/>
      <vertAlign val="subscript"/>
      <sz val="12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2" fontId="12" fillId="0" borderId="14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0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5" fontId="12" fillId="0" borderId="2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relative delay ranges for </a:t>
            </a:r>
            <a:r>
              <a:rPr lang="en-US" cap="none" sz="1000" b="1" i="0" u="none" baseline="0"/>
              <a:t>l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09425"/>
          <c:w val="0.8865"/>
          <c:h val="0.7932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WDM'!$E$31:$E$32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WDM'!$F$31:$F$32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WDM'!$G$31:$G$32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WDM'!$H$31:$H$32</c:f>
              <c:numCache/>
            </c:numRef>
          </c:yVal>
          <c:smooth val="0"/>
        </c:ser>
        <c:axId val="34249090"/>
        <c:axId val="39806355"/>
      </c:scatterChart>
      <c:valAx>
        <c:axId val="34249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806355"/>
        <c:crosses val="autoZero"/>
        <c:crossBetween val="midCat"/>
        <c:dispUnits/>
      </c:valAx>
      <c:valAx>
        <c:axId val="39806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delay (bits)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2490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relative delay ranges for</a:t>
            </a:r>
            <a:r>
              <a:rPr lang="en-US" cap="none" sz="1000" b="1" i="0" u="none" baseline="0"/>
              <a:t> l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0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min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225"/>
          <c:w val="0.8865"/>
          <c:h val="0.7857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WDM'!$E$35:$E$36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WDM'!$F$35:$F$36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WDM'!$G$35:$G$36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WDM'!$H$35:$H$36</c:f>
              <c:numCache/>
            </c:numRef>
          </c:yVal>
          <c:smooth val="0"/>
        </c:ser>
        <c:axId val="22712876"/>
        <c:axId val="3089293"/>
      </c:scatterChart>
      <c:valAx>
        <c:axId val="22712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89293"/>
        <c:crosses val="autoZero"/>
        <c:crossBetween val="midCat"/>
        <c:dispUnits/>
      </c:valAx>
      <c:valAx>
        <c:axId val="3089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delay (bits)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27128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Fibre loss ranges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09425"/>
          <c:w val="0.8865"/>
          <c:h val="0.79325"/>
        </c:manualLayout>
      </c:layout>
      <c:scatterChart>
        <c:scatterStyle val="line"/>
        <c:varyColors val="0"/>
        <c:ser>
          <c:idx val="0"/>
          <c:order val="0"/>
          <c:tx>
            <c:v>Chan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WDM'!$E$23:$E$24</c:f>
              <c:numCache/>
            </c:numRef>
          </c:xVal>
          <c:yVal>
            <c:numRef>
              <c:f>'4 Chan WDM'!$E$25:$E$26</c:f>
              <c:numCache/>
            </c:numRef>
          </c:yVal>
          <c:smooth val="0"/>
        </c:ser>
        <c:ser>
          <c:idx val="1"/>
          <c:order val="1"/>
          <c:tx>
            <c:v>Chan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WDM'!$F$23:$F$24</c:f>
              <c:numCache/>
            </c:numRef>
          </c:xVal>
          <c:yVal>
            <c:numRef>
              <c:f>'4 Chan WDM'!$F$25:$F$26</c:f>
              <c:numCache/>
            </c:numRef>
          </c:yVal>
          <c:smooth val="0"/>
        </c:ser>
        <c:ser>
          <c:idx val="2"/>
          <c:order val="2"/>
          <c:tx>
            <c:v>Chan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WDM'!$G$23:$G$24</c:f>
              <c:numCache/>
            </c:numRef>
          </c:xVal>
          <c:yVal>
            <c:numRef>
              <c:f>'4 Chan WDM'!$G$25:$G$26</c:f>
              <c:numCache/>
            </c:numRef>
          </c:yVal>
          <c:smooth val="0"/>
        </c:ser>
        <c:ser>
          <c:idx val="3"/>
          <c:order val="3"/>
          <c:tx>
            <c:v>Chan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Chan WDM'!$H$23:$H$24</c:f>
              <c:numCache/>
            </c:numRef>
          </c:xVal>
          <c:yVal>
            <c:numRef>
              <c:f>'4 Chan WDM'!$H$25:$H$26</c:f>
              <c:numCache/>
            </c:numRef>
          </c:yVal>
          <c:smooth val="0"/>
        </c:ser>
        <c:axId val="27803638"/>
        <c:axId val="48906151"/>
      </c:scatterChart>
      <c:valAx>
        <c:axId val="27803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906151"/>
        <c:crosses val="autoZero"/>
        <c:crossBetween val="midCat"/>
        <c:dispUnits/>
      </c:valAx>
      <c:valAx>
        <c:axId val="48906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Fibre loss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7803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Functions!$F$6:$F$42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Functions!$G$6:$G$42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37502176"/>
        <c:axId val="1975265"/>
      </c:scatterChart>
      <c:valAx>
        <c:axId val="37502176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5265"/>
        <c:crosses val="autoZero"/>
        <c:crossBetween val="midCat"/>
        <c:dispUnits/>
        <c:majorUnit val="50"/>
      </c:valAx>
      <c:valAx>
        <c:axId val="197526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delay (ps/km)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75021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37"/>
          <c:w val="0.903"/>
          <c:h val="0.864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Functions!$D$6:$D$42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Functions!$E$6:$E$42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17777386"/>
        <c:axId val="25778747"/>
      </c:scatterChart>
      <c:valAx>
        <c:axId val="17777386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78747"/>
        <c:crossesAt val="-10"/>
        <c:crossBetween val="midCat"/>
        <c:dispUnits/>
        <c:majorUnit val="50"/>
      </c:valAx>
      <c:valAx>
        <c:axId val="25778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Dispersion D (ps/nm.km)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7773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7375"/>
          <c:w val="0.90125"/>
          <c:h val="0.8157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Functions!$B$6:$B$42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Functions!$A$6:$A$42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Functions!$C$6:$C$42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30682132"/>
        <c:axId val="7703733"/>
      </c:scatterChart>
      <c:valAx>
        <c:axId val="30682132"/>
        <c:scaling>
          <c:orientation val="minMax"/>
          <c:max val="1650"/>
          <c:min val="1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Wavelength </a:t>
                </a:r>
                <a:r>
                  <a:rPr lang="en-US" cap="none" sz="950" b="1" i="0" u="none" baseline="0"/>
                  <a:t>l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03733"/>
        <c:crosses val="autoZero"/>
        <c:crossBetween val="midCat"/>
        <c:dispUnits/>
        <c:majorUnit val="50"/>
      </c:valAx>
      <c:valAx>
        <c:axId val="77037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Loss coefficient (dB/km)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06821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0</xdr:rowOff>
    </xdr:from>
    <xdr:to>
      <xdr:col>16</xdr:col>
      <xdr:colOff>542925</xdr:colOff>
      <xdr:row>17</xdr:row>
      <xdr:rowOff>95250</xdr:rowOff>
    </xdr:to>
    <xdr:graphicFrame>
      <xdr:nvGraphicFramePr>
        <xdr:cNvPr id="1" name="Chart 2"/>
        <xdr:cNvGraphicFramePr/>
      </xdr:nvGraphicFramePr>
      <xdr:xfrm>
        <a:off x="9601200" y="0"/>
        <a:ext cx="37623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0</xdr:row>
      <xdr:rowOff>0</xdr:rowOff>
    </xdr:from>
    <xdr:to>
      <xdr:col>10</xdr:col>
      <xdr:colOff>314325</xdr:colOff>
      <xdr:row>17</xdr:row>
      <xdr:rowOff>114300</xdr:rowOff>
    </xdr:to>
    <xdr:graphicFrame>
      <xdr:nvGraphicFramePr>
        <xdr:cNvPr id="2" name="Chart 3"/>
        <xdr:cNvGraphicFramePr/>
      </xdr:nvGraphicFramePr>
      <xdr:xfrm>
        <a:off x="5715000" y="0"/>
        <a:ext cx="37623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447675</xdr:colOff>
      <xdr:row>18</xdr:row>
      <xdr:rowOff>85725</xdr:rowOff>
    </xdr:from>
    <xdr:to>
      <xdr:col>16</xdr:col>
      <xdr:colOff>552450</xdr:colOff>
      <xdr:row>35</xdr:row>
      <xdr:rowOff>123825</xdr:rowOff>
    </xdr:to>
    <xdr:graphicFrame>
      <xdr:nvGraphicFramePr>
        <xdr:cNvPr id="3" name="Chart 8"/>
        <xdr:cNvGraphicFramePr/>
      </xdr:nvGraphicFramePr>
      <xdr:xfrm>
        <a:off x="9610725" y="3095625"/>
        <a:ext cx="37623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0.174</cdr:y>
    </cdr:from>
    <cdr:to>
      <cdr:x>0.537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542925"/>
          <a:ext cx="838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G.652.A&amp;B</a:t>
          </a:r>
        </a:p>
      </cdr:txBody>
    </cdr:sp>
  </cdr:relSizeAnchor>
  <cdr:relSizeAnchor xmlns:cdr="http://schemas.openxmlformats.org/drawingml/2006/chartDrawing">
    <cdr:from>
      <cdr:x>0.30575</cdr:x>
      <cdr:y>0.4185</cdr:y>
    </cdr:from>
    <cdr:to>
      <cdr:x>0.48325</cdr:x>
      <cdr:y>0.47675</cdr:y>
    </cdr:to>
    <cdr:sp>
      <cdr:nvSpPr>
        <cdr:cNvPr id="2" name="TextBox 2"/>
        <cdr:cNvSpPr txBox="1">
          <a:spLocks noChangeArrowheads="1"/>
        </cdr:cNvSpPr>
      </cdr:nvSpPr>
      <cdr:spPr>
        <a:xfrm>
          <a:off x="1371600" y="132397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G.652.C&amp;D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3</xdr:row>
      <xdr:rowOff>19050</xdr:rowOff>
    </xdr:from>
    <xdr:to>
      <xdr:col>22</xdr:col>
      <xdr:colOff>266700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9391650" y="504825"/>
        <a:ext cx="44862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3</xdr:row>
      <xdr:rowOff>9525</xdr:rowOff>
    </xdr:from>
    <xdr:to>
      <xdr:col>14</xdr:col>
      <xdr:colOff>485775</xdr:colOff>
      <xdr:row>22</xdr:row>
      <xdr:rowOff>85725</xdr:rowOff>
    </xdr:to>
    <xdr:graphicFrame>
      <xdr:nvGraphicFramePr>
        <xdr:cNvPr id="2" name="Chart 2"/>
        <xdr:cNvGraphicFramePr/>
      </xdr:nvGraphicFramePr>
      <xdr:xfrm>
        <a:off x="4733925" y="495300"/>
        <a:ext cx="44862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257175</xdr:colOff>
      <xdr:row>23</xdr:row>
      <xdr:rowOff>38100</xdr:rowOff>
    </xdr:from>
    <xdr:to>
      <xdr:col>14</xdr:col>
      <xdr:colOff>476250</xdr:colOff>
      <xdr:row>42</xdr:row>
      <xdr:rowOff>133350</xdr:rowOff>
    </xdr:to>
    <xdr:graphicFrame>
      <xdr:nvGraphicFramePr>
        <xdr:cNvPr id="3" name="Chart 3"/>
        <xdr:cNvGraphicFramePr/>
      </xdr:nvGraphicFramePr>
      <xdr:xfrm>
        <a:off x="4724400" y="3781425"/>
        <a:ext cx="44862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C18"/>
  <sheetViews>
    <sheetView workbookViewId="0" topLeftCell="A1">
      <selection activeCell="C14" sqref="C14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04.8515625" style="0" customWidth="1"/>
  </cols>
  <sheetData>
    <row r="2" spans="1:3" ht="12.75">
      <c r="A2" s="2" t="s">
        <v>69</v>
      </c>
      <c r="C2" t="s">
        <v>77</v>
      </c>
    </row>
    <row r="3" spans="1:3" ht="12.75">
      <c r="A3" s="2" t="s">
        <v>70</v>
      </c>
      <c r="C3" t="s">
        <v>78</v>
      </c>
    </row>
    <row r="4" ht="12.75">
      <c r="A4" s="2"/>
    </row>
    <row r="5" spans="1:3" ht="12.75">
      <c r="A5" s="2" t="s">
        <v>73</v>
      </c>
      <c r="B5" s="60">
        <v>39099</v>
      </c>
      <c r="C5" t="s">
        <v>74</v>
      </c>
    </row>
    <row r="6" spans="1:3" ht="12.75">
      <c r="A6" s="2" t="s">
        <v>71</v>
      </c>
      <c r="B6" s="60">
        <v>39148</v>
      </c>
      <c r="C6" s="61" t="s">
        <v>72</v>
      </c>
    </row>
    <row r="7" spans="1:3" ht="12.75">
      <c r="A7" s="2" t="s">
        <v>81</v>
      </c>
      <c r="B7" s="60">
        <v>39400</v>
      </c>
      <c r="C7" t="s">
        <v>75</v>
      </c>
    </row>
    <row r="8" ht="12.75">
      <c r="B8" s="60"/>
    </row>
    <row r="9" ht="12.75">
      <c r="B9" s="60"/>
    </row>
    <row r="10" ht="12.75">
      <c r="B10" s="60"/>
    </row>
    <row r="11" ht="12.75">
      <c r="B11" s="60"/>
    </row>
    <row r="12" ht="12.75">
      <c r="B12" s="60"/>
    </row>
    <row r="13" ht="12.75">
      <c r="B13" s="60"/>
    </row>
    <row r="14" ht="12.75">
      <c r="B14" s="60"/>
    </row>
    <row r="15" ht="12.75">
      <c r="B15" s="60"/>
    </row>
    <row r="16" ht="12.75">
      <c r="B16" s="60"/>
    </row>
    <row r="17" ht="12.75">
      <c r="B17" s="60"/>
    </row>
    <row r="18" ht="12.75">
      <c r="B18" s="6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tabSelected="1" zoomScale="85" zoomScaleNormal="85" workbookViewId="0" topLeftCell="A1">
      <selection activeCell="C3" sqref="C3"/>
    </sheetView>
  </sheetViews>
  <sheetFormatPr defaultColWidth="9.140625" defaultRowHeight="12.75"/>
  <cols>
    <col min="2" max="2" width="50.57421875" style="0" customWidth="1"/>
    <col min="3" max="3" width="11.28125" style="2" customWidth="1"/>
    <col min="4" max="4" width="11.57421875" style="2" customWidth="1"/>
  </cols>
  <sheetData>
    <row r="1" spans="2:4" ht="13.5" thickBot="1">
      <c r="B1" t="s">
        <v>43</v>
      </c>
      <c r="C1" s="2" t="s">
        <v>42</v>
      </c>
      <c r="D1" s="2" t="s">
        <v>44</v>
      </c>
    </row>
    <row r="2" spans="1:4" ht="12.75">
      <c r="A2" s="1" t="s">
        <v>48</v>
      </c>
      <c r="B2" s="13" t="s">
        <v>1</v>
      </c>
      <c r="C2" s="62">
        <v>103.125</v>
      </c>
      <c r="D2" s="14" t="s">
        <v>80</v>
      </c>
    </row>
    <row r="3" spans="2:4" ht="12.75">
      <c r="B3" s="15" t="s">
        <v>13</v>
      </c>
      <c r="C3" s="63">
        <v>40</v>
      </c>
      <c r="D3" s="16" t="s">
        <v>14</v>
      </c>
    </row>
    <row r="4" spans="2:4" ht="12.75">
      <c r="B4" s="15" t="s">
        <v>76</v>
      </c>
      <c r="C4" s="63" t="s">
        <v>3</v>
      </c>
      <c r="D4" s="16" t="s">
        <v>2</v>
      </c>
    </row>
    <row r="5" spans="2:4" ht="12.75">
      <c r="B5" s="15" t="s">
        <v>15</v>
      </c>
      <c r="C5" s="63" t="s">
        <v>18</v>
      </c>
      <c r="D5" s="16" t="s">
        <v>2</v>
      </c>
    </row>
    <row r="6" spans="2:4" ht="12.75">
      <c r="B6" s="17" t="s">
        <v>16</v>
      </c>
      <c r="C6" s="63">
        <v>400</v>
      </c>
      <c r="D6" s="16" t="s">
        <v>17</v>
      </c>
    </row>
    <row r="7" spans="2:4" ht="12.75">
      <c r="B7" s="17" t="s">
        <v>23</v>
      </c>
      <c r="C7" s="63">
        <v>20</v>
      </c>
      <c r="D7" s="16" t="s">
        <v>24</v>
      </c>
    </row>
    <row r="8" spans="2:4" ht="12.75">
      <c r="B8" s="17" t="s">
        <v>26</v>
      </c>
      <c r="C8" s="63">
        <v>229.1</v>
      </c>
      <c r="D8" s="16" t="s">
        <v>19</v>
      </c>
    </row>
    <row r="9" spans="2:4" ht="12.75">
      <c r="B9" s="17" t="s">
        <v>27</v>
      </c>
      <c r="C9" s="63">
        <v>1271</v>
      </c>
      <c r="D9" s="16" t="s">
        <v>25</v>
      </c>
    </row>
    <row r="10" spans="2:4" ht="13.5" thickBot="1">
      <c r="B10" s="18" t="s">
        <v>28</v>
      </c>
      <c r="C10" s="64">
        <v>6.5</v>
      </c>
      <c r="D10" s="19" t="s">
        <v>25</v>
      </c>
    </row>
    <row r="11" spans="1:4" ht="15" customHeight="1">
      <c r="A11" t="s">
        <v>68</v>
      </c>
      <c r="B11" s="29" t="s">
        <v>51</v>
      </c>
      <c r="C11" s="34">
        <v>1324</v>
      </c>
      <c r="D11" s="32" t="s">
        <v>25</v>
      </c>
    </row>
    <row r="12" spans="2:4" ht="15" customHeight="1">
      <c r="B12" s="29" t="s">
        <v>50</v>
      </c>
      <c r="C12" s="34">
        <v>1300</v>
      </c>
      <c r="D12" s="32" t="s">
        <v>25</v>
      </c>
    </row>
    <row r="13" spans="2:4" ht="13.5" thickBot="1">
      <c r="B13" s="29" t="s">
        <v>35</v>
      </c>
      <c r="C13" s="34">
        <v>0.093</v>
      </c>
      <c r="D13" s="32" t="s">
        <v>36</v>
      </c>
    </row>
    <row r="14" spans="1:5" ht="12.75">
      <c r="A14" s="10" t="s">
        <v>49</v>
      </c>
      <c r="B14" s="20" t="s">
        <v>47</v>
      </c>
      <c r="C14" s="21">
        <f>MAX(E25:H26)</f>
        <v>16.775365734542902</v>
      </c>
      <c r="D14" s="22" t="s">
        <v>30</v>
      </c>
      <c r="E14" s="10"/>
    </row>
    <row r="15" spans="2:5" ht="12.75">
      <c r="B15" s="23" t="s">
        <v>46</v>
      </c>
      <c r="C15" s="11">
        <f>MAX(E27:H28)</f>
        <v>58.149460905823254</v>
      </c>
      <c r="D15" s="24" t="s">
        <v>41</v>
      </c>
      <c r="E15" s="10"/>
    </row>
    <row r="16" spans="2:4" ht="12.75">
      <c r="B16" s="23" t="s">
        <v>45</v>
      </c>
      <c r="C16" s="11">
        <f>MIN(E29:H30)</f>
        <v>-60.19983210427444</v>
      </c>
      <c r="D16" s="24" t="s">
        <v>41</v>
      </c>
    </row>
    <row r="17" spans="2:5" ht="12.75">
      <c r="B17" s="23" t="s">
        <v>58</v>
      </c>
      <c r="C17" s="12">
        <f>MAX(C33,C37)</f>
        <v>9.105169856559996</v>
      </c>
      <c r="D17" s="24" t="s">
        <v>79</v>
      </c>
      <c r="E17" s="10"/>
    </row>
    <row r="18" spans="2:5" ht="13.5" thickBot="1">
      <c r="B18" s="25" t="s">
        <v>61</v>
      </c>
      <c r="C18" s="59">
        <f>MAX(C34,C38)</f>
        <v>2.141011343416494</v>
      </c>
      <c r="D18" s="26" t="s">
        <v>79</v>
      </c>
      <c r="E18" s="10"/>
    </row>
    <row r="19" spans="1:8" ht="12.75">
      <c r="A19" t="s">
        <v>64</v>
      </c>
      <c r="B19" s="4" t="s">
        <v>29</v>
      </c>
      <c r="C19" s="27"/>
      <c r="D19" s="27" t="s">
        <v>2</v>
      </c>
      <c r="E19" s="27">
        <v>1</v>
      </c>
      <c r="F19" s="27">
        <v>2</v>
      </c>
      <c r="G19" s="27">
        <v>3</v>
      </c>
      <c r="H19" s="28">
        <v>4</v>
      </c>
    </row>
    <row r="20" spans="2:8" ht="12.75">
      <c r="B20" s="29" t="s">
        <v>21</v>
      </c>
      <c r="C20" s="30"/>
      <c r="D20" s="31" t="s">
        <v>19</v>
      </c>
      <c r="E20" s="31">
        <f>E21+$C6/1000*$C7/100</f>
        <v>229.18</v>
      </c>
      <c r="F20" s="31">
        <f>F21+$C6/1000*$C7/100</f>
        <v>228.78</v>
      </c>
      <c r="G20" s="31">
        <f>G21+$C6/1000*$C7/100</f>
        <v>228.38</v>
      </c>
      <c r="H20" s="32">
        <f>H21+$C6/1000*$C7/100</f>
        <v>227.98</v>
      </c>
    </row>
    <row r="21" spans="2:8" ht="12.75">
      <c r="B21" s="29" t="s">
        <v>20</v>
      </c>
      <c r="C21" s="30"/>
      <c r="D21" s="31" t="s">
        <v>19</v>
      </c>
      <c r="E21" s="31">
        <f>C8</f>
        <v>229.1</v>
      </c>
      <c r="F21" s="31">
        <f>E21-$C6/1000</f>
        <v>228.7</v>
      </c>
      <c r="G21" s="31">
        <f>F21-$C6/1000</f>
        <v>228.29999999999998</v>
      </c>
      <c r="H21" s="32">
        <f>G21-$C6/1000</f>
        <v>227.89999999999998</v>
      </c>
    </row>
    <row r="22" spans="2:8" ht="12.75">
      <c r="B22" s="29" t="s">
        <v>22</v>
      </c>
      <c r="C22" s="30"/>
      <c r="D22" s="31" t="s">
        <v>19</v>
      </c>
      <c r="E22" s="31">
        <f>E21-$C6/1000*$C7/100</f>
        <v>229.01999999999998</v>
      </c>
      <c r="F22" s="31">
        <f>F21-$C6/1000*$C7/100</f>
        <v>228.61999999999998</v>
      </c>
      <c r="G22" s="31">
        <f>G21-$C6/1000*$C7/100</f>
        <v>228.21999999999997</v>
      </c>
      <c r="H22" s="32">
        <f>H21-$C6/1000*$C7/100</f>
        <v>227.81999999999996</v>
      </c>
    </row>
    <row r="23" spans="2:8" ht="12.75">
      <c r="B23" s="33" t="s">
        <v>32</v>
      </c>
      <c r="C23" s="34"/>
      <c r="D23" s="34" t="s">
        <v>25</v>
      </c>
      <c r="E23" s="35">
        <f>IF($C$5="CWDM LX4",1282.4+24.5*(E$19-1),IF($C$5="CWDM ITU",$C$9+$C$10+20*(E$19-1),IF($C$5="DWDM",299792458/E$22/1000,"ERR!")))</f>
        <v>1309.0230460221817</v>
      </c>
      <c r="F23" s="35">
        <f>IF($C$5="CWDM LX4",1282.4+24.5*(F$19-1),IF($C$5="CWDM ITU",$C$9+$C$10+20*(F$19-1),IF($C$5="DWDM",299792458/F$22/1000,"ERR!")))</f>
        <v>1311.3133496631965</v>
      </c>
      <c r="G23" s="35">
        <f>IF($C$5="CWDM LX4",1282.4+24.5*(G$19-1),IF($C$5="CWDM ITU",$C$9+$C$10+20*(G$19-1),IF($C$5="DWDM",299792458/G$22/1000,"ERR!")))</f>
        <v>1313.6116817106301</v>
      </c>
      <c r="H23" s="36">
        <f>IF($C$5="CWDM LX4",1282.4+24.5*(H$19-1),IF($C$5="CWDM ITU",$C$9+$C$10+20*(H$19-1),IF($C$5="DWDM",299792458/H$22/1000,"ERR!")))</f>
        <v>1315.9180844526381</v>
      </c>
    </row>
    <row r="24" spans="2:8" ht="12.75">
      <c r="B24" s="7" t="s">
        <v>33</v>
      </c>
      <c r="C24" s="37"/>
      <c r="D24" s="37" t="s">
        <v>25</v>
      </c>
      <c r="E24" s="38">
        <f>IF($C$5="CWDM LX4",1269+24.5*(E$19-1),IF($C$5="CWDM ITU",$C$9-$C$10+20*(E$19-1),IF($C$5="DWDM",299792458/E$20/1000,"ERR!")))</f>
        <v>1308.1091631032375</v>
      </c>
      <c r="F24" s="38">
        <f>IF($C$5="CWDM LX4",1269+24.5*(F$19-1),IF($C$5="CWDM ITU",$C$9-$C$10+20*(F$19-1),IF($C$5="DWDM",299792458/F$20/1000,"ERR!")))</f>
        <v>1310.3962671562201</v>
      </c>
      <c r="G24" s="38">
        <f>IF($C$5="CWDM LX4",1269+24.5*(G$19-1),IF($C$5="CWDM ITU",$C$9-$C$10+20*(G$19-1),IF($C$5="DWDM",299792458/G$20/1000,"ERR!")))</f>
        <v>1312.6913827830808</v>
      </c>
      <c r="H24" s="39">
        <f>IF($C$5="CWDM LX4",1269+24.5*(H$19-1),IF($C$5="CWDM ITU",$C$9-$C$10+20*(H$19-1),IF($C$5="DWDM",299792458/H$20/1000,"ERR!")))</f>
        <v>1314.9945521536977</v>
      </c>
    </row>
    <row r="25" spans="1:8" ht="12.75">
      <c r="A25" t="s">
        <v>65</v>
      </c>
      <c r="B25" s="42" t="s">
        <v>31</v>
      </c>
      <c r="C25" s="43"/>
      <c r="D25" s="43" t="s">
        <v>30</v>
      </c>
      <c r="E25" s="44">
        <f aca="true" t="shared" si="0" ref="E25:H26">fibre_loss($C$4,E23)*$C$3</f>
        <v>16.748578995679964</v>
      </c>
      <c r="F25" s="44">
        <f t="shared" si="0"/>
        <v>16.68875398034743</v>
      </c>
      <c r="G25" s="44">
        <f t="shared" si="0"/>
        <v>16.639897921318152</v>
      </c>
      <c r="H25" s="45">
        <f t="shared" si="0"/>
        <v>16.60298495681218</v>
      </c>
    </row>
    <row r="26" spans="2:8" ht="12.75">
      <c r="B26" s="46" t="s">
        <v>34</v>
      </c>
      <c r="C26" s="47"/>
      <c r="D26" s="47" t="s">
        <v>30</v>
      </c>
      <c r="E26" s="48">
        <f t="shared" si="0"/>
        <v>16.775365734542902</v>
      </c>
      <c r="F26" s="48">
        <f t="shared" si="0"/>
        <v>16.711421620352667</v>
      </c>
      <c r="G26" s="48">
        <f t="shared" si="0"/>
        <v>16.65806215554312</v>
      </c>
      <c r="H26" s="49">
        <f t="shared" si="0"/>
        <v>16.61625382470902</v>
      </c>
    </row>
    <row r="27" spans="1:8" ht="12.75">
      <c r="A27" t="s">
        <v>66</v>
      </c>
      <c r="B27" s="4" t="s">
        <v>37</v>
      </c>
      <c r="C27" s="27"/>
      <c r="D27" s="27" t="s">
        <v>41</v>
      </c>
      <c r="E27" s="40">
        <f aca="true" t="shared" si="1" ref="E27:H28">fibre_dispersion($C$12,$C$13,E23)*$C$3</f>
        <v>33.2202722993079</v>
      </c>
      <c r="F27" s="40">
        <f t="shared" si="1"/>
        <v>41.54414582510664</v>
      </c>
      <c r="G27" s="40">
        <f t="shared" si="1"/>
        <v>49.85384963288608</v>
      </c>
      <c r="H27" s="41">
        <f t="shared" si="1"/>
        <v>58.149460905823254</v>
      </c>
    </row>
    <row r="28" spans="2:8" ht="12.75">
      <c r="B28" s="33" t="s">
        <v>39</v>
      </c>
      <c r="C28" s="34"/>
      <c r="D28" s="34" t="s">
        <v>41</v>
      </c>
      <c r="E28" s="35">
        <f t="shared" si="1"/>
        <v>29.88673813118617</v>
      </c>
      <c r="F28" s="35">
        <f t="shared" si="1"/>
        <v>38.21630109396672</v>
      </c>
      <c r="G28" s="35">
        <f t="shared" si="1"/>
        <v>46.53166354238512</v>
      </c>
      <c r="H28" s="36">
        <f t="shared" si="1"/>
        <v>54.83290254962369</v>
      </c>
    </row>
    <row r="29" spans="2:8" ht="12.75">
      <c r="B29" s="33" t="s">
        <v>38</v>
      </c>
      <c r="C29" s="34"/>
      <c r="D29" s="34" t="s">
        <v>41</v>
      </c>
      <c r="E29" s="35">
        <f aca="true" t="shared" si="2" ref="E29:H30">fibre_dispersion($C$11,$C$13,E23)*$C$3</f>
        <v>-56.67775019189827</v>
      </c>
      <c r="F29" s="35">
        <f t="shared" si="2"/>
        <v>-47.88365869123779</v>
      </c>
      <c r="G29" s="35">
        <f t="shared" si="2"/>
        <v>-39.10537944635182</v>
      </c>
      <c r="H29" s="36">
        <f t="shared" si="2"/>
        <v>-30.342832400232595</v>
      </c>
    </row>
    <row r="30" spans="2:8" ht="12.75">
      <c r="B30" s="7" t="s">
        <v>40</v>
      </c>
      <c r="C30" s="37"/>
      <c r="D30" s="37" t="s">
        <v>41</v>
      </c>
      <c r="E30" s="38">
        <f t="shared" si="2"/>
        <v>-60.19983210427444</v>
      </c>
      <c r="F30" s="38">
        <f t="shared" si="2"/>
        <v>-51.39939334685732</v>
      </c>
      <c r="G30" s="38">
        <f t="shared" si="2"/>
        <v>-42.6147987910899</v>
      </c>
      <c r="H30" s="39">
        <f t="shared" si="2"/>
        <v>-33.84596848995935</v>
      </c>
    </row>
    <row r="31" spans="1:8" ht="15" customHeight="1">
      <c r="A31" t="s">
        <v>67</v>
      </c>
      <c r="B31" s="42" t="s">
        <v>54</v>
      </c>
      <c r="C31" s="43"/>
      <c r="D31" s="43" t="s">
        <v>79</v>
      </c>
      <c r="E31" s="50">
        <f aca="true" t="shared" si="3" ref="E31:H32">fibre_delay($C$11,$C$13,E23)*$C$3*$C$2/4000</f>
        <v>10.879743314568259</v>
      </c>
      <c r="F31" s="50">
        <f t="shared" si="3"/>
        <v>7.79295956063811</v>
      </c>
      <c r="G31" s="50">
        <f t="shared" si="3"/>
        <v>5.215970538095917</v>
      </c>
      <c r="H31" s="51">
        <f t="shared" si="3"/>
        <v>3.1514377312234956</v>
      </c>
    </row>
    <row r="32" spans="2:8" ht="15" customHeight="1">
      <c r="B32" s="52" t="s">
        <v>55</v>
      </c>
      <c r="C32" s="53"/>
      <c r="D32" s="53" t="s">
        <v>79</v>
      </c>
      <c r="E32" s="54">
        <f t="shared" si="3"/>
        <v>12.256607587783492</v>
      </c>
      <c r="F32" s="54">
        <f t="shared" si="3"/>
        <v>8.96664595604102</v>
      </c>
      <c r="G32" s="54">
        <f t="shared" si="3"/>
        <v>6.185420966454103</v>
      </c>
      <c r="H32" s="55">
        <f t="shared" si="3"/>
        <v>3.9155848014247567</v>
      </c>
    </row>
    <row r="33" spans="2:8" ht="15" customHeight="1">
      <c r="B33" s="52" t="s">
        <v>59</v>
      </c>
      <c r="C33" s="54">
        <f>MAX(E31:H32)-MIN(E31:H33)</f>
        <v>9.105169856559996</v>
      </c>
      <c r="D33" s="53" t="s">
        <v>79</v>
      </c>
      <c r="E33" s="54">
        <f>IF(AND(E$24&lt;$C11,E$23&gt;$C11),0,"")</f>
      </c>
      <c r="F33" s="54">
        <f>IF(AND(F$24&lt;$C11,F$23&gt;$C11),0,"")</f>
      </c>
      <c r="G33" s="54">
        <f>IF(AND(G$24&lt;$C11,G$23&gt;$C11),0,"")</f>
      </c>
      <c r="H33" s="55">
        <f>IF(AND(H$24&lt;$C11,H$23&gt;$C11),0,"")</f>
      </c>
    </row>
    <row r="34" spans="2:8" ht="15" customHeight="1">
      <c r="B34" s="52" t="s">
        <v>62</v>
      </c>
      <c r="C34" s="54">
        <f>C33-(MAX(MIN(E31:E32),MIN(F31:F32),MIN(G31:G32),MIN(H31:H32))-MIN(MAX(E31:E32),MAX(F31:F32),MAX(G31:G32),MAX(H31:H32)))</f>
        <v>2.141011343416494</v>
      </c>
      <c r="D34" s="53" t="s">
        <v>79</v>
      </c>
      <c r="E34" s="54"/>
      <c r="F34" s="54"/>
      <c r="G34" s="54"/>
      <c r="H34" s="55"/>
    </row>
    <row r="35" spans="2:8" ht="15" customHeight="1">
      <c r="B35" s="52" t="s">
        <v>56</v>
      </c>
      <c r="C35" s="53"/>
      <c r="D35" s="53" t="s">
        <v>79</v>
      </c>
      <c r="E35" s="54">
        <f aca="true" t="shared" si="4" ref="E35:H36">fibre_delay($C$12,$C$13,E23)*$C$3*$C$2/4000</f>
        <v>3.8772563291383904</v>
      </c>
      <c r="F35" s="54">
        <f t="shared" si="4"/>
        <v>6.084772654132394</v>
      </c>
      <c r="G35" s="54">
        <f t="shared" si="4"/>
        <v>8.79282875015565</v>
      </c>
      <c r="H35" s="55">
        <f t="shared" si="4"/>
        <v>12.004086101467465</v>
      </c>
    </row>
    <row r="36" spans="2:8" ht="15" customHeight="1">
      <c r="B36" s="52" t="s">
        <v>57</v>
      </c>
      <c r="C36" s="53"/>
      <c r="D36" s="53" t="s">
        <v>79</v>
      </c>
      <c r="E36" s="54">
        <f t="shared" si="4"/>
        <v>3.133809181880224</v>
      </c>
      <c r="F36" s="54">
        <f t="shared" si="4"/>
        <v>5.14184961321439</v>
      </c>
      <c r="G36" s="54">
        <f t="shared" si="4"/>
        <v>7.649371726337904</v>
      </c>
      <c r="H36" s="55">
        <f t="shared" si="4"/>
        <v>10.659027703645279</v>
      </c>
    </row>
    <row r="37" spans="2:8" ht="14.25" customHeight="1">
      <c r="B37" s="52" t="s">
        <v>60</v>
      </c>
      <c r="C37" s="54">
        <f>MAX(E35:H36)-MIN(E35:H37)</f>
        <v>8.87027691958724</v>
      </c>
      <c r="D37" s="53" t="s">
        <v>79</v>
      </c>
      <c r="E37" s="54">
        <f>IF(AND(E$24&lt;$C12,E$23&gt;$C12),0,"")</f>
      </c>
      <c r="F37" s="54">
        <f>IF(AND(F$24&lt;$C12,F$23&gt;$C12),0,"")</f>
      </c>
      <c r="G37" s="54">
        <f>IF(AND(G$24&lt;$C12,G$23&gt;$C12),0,"")</f>
      </c>
      <c r="H37" s="55">
        <f>IF(AND(H$24&lt;$C12,H$23&gt;$C12),0,"")</f>
      </c>
    </row>
    <row r="38" spans="2:8" ht="15" customHeight="1">
      <c r="B38" s="46" t="s">
        <v>63</v>
      </c>
      <c r="C38" s="56">
        <f>C37-(MAX(MIN(E35:E36),MIN(F35:F36),MIN(G35:G36),MIN(H35:H36))-MIN(MAX(E35:E36),MAX(F35:F36),MAX(G35:G36),MAX(H35:H36)))</f>
        <v>2.088505545080352</v>
      </c>
      <c r="D38" s="47" t="s">
        <v>79</v>
      </c>
      <c r="E38" s="57"/>
      <c r="F38" s="57"/>
      <c r="G38" s="57"/>
      <c r="H38" s="58"/>
    </row>
  </sheetData>
  <sheetProtection sheet="1" objects="1" scenarios="1" selectLockedCells="1"/>
  <conditionalFormatting sqref="B20:H22 B6:D8">
    <cfRule type="expression" priority="1" dxfId="0" stopIfTrue="1">
      <formula>$C$5&lt;&gt;"DWDM"</formula>
    </cfRule>
  </conditionalFormatting>
  <conditionalFormatting sqref="B9:D10">
    <cfRule type="expression" priority="2" dxfId="0" stopIfTrue="1">
      <formula>$C$5&lt;&gt;"CWDM ITU"</formula>
    </cfRule>
  </conditionalFormatting>
  <dataValidations count="2">
    <dataValidation type="list" allowBlank="1" showInputMessage="1" showErrorMessage="1" sqref="C5">
      <formula1>"CWDM LX4,CWDM ITU,DWDM"</formula1>
    </dataValidation>
    <dataValidation type="list" allowBlank="1" showInputMessage="1" showErrorMessage="1" sqref="C4">
      <formula1>"G.652.A&amp;B, G.652.C&amp;D"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43"/>
  <sheetViews>
    <sheetView zoomScale="85" zoomScaleNormal="85" workbookViewId="0" topLeftCell="A1">
      <selection activeCell="B6" sqref="B6"/>
    </sheetView>
  </sheetViews>
  <sheetFormatPr defaultColWidth="9.140625" defaultRowHeight="12.75"/>
  <cols>
    <col min="2" max="2" width="10.8515625" style="0" customWidth="1"/>
    <col min="3" max="3" width="10.421875" style="0" customWidth="1"/>
  </cols>
  <sheetData>
    <row r="1" spans="2:5" ht="12.75">
      <c r="B1" s="4"/>
      <c r="C1" s="5"/>
      <c r="D1" s="5">
        <v>0.093</v>
      </c>
      <c r="E1" s="6"/>
    </row>
    <row r="2" spans="2:5" ht="12.75">
      <c r="B2" s="7" t="s">
        <v>3</v>
      </c>
      <c r="C2" s="8" t="s">
        <v>0</v>
      </c>
      <c r="D2" s="8">
        <v>1300</v>
      </c>
      <c r="E2" s="9">
        <v>1324</v>
      </c>
    </row>
    <row r="3" spans="1:6" ht="12.75">
      <c r="A3" t="s">
        <v>10</v>
      </c>
      <c r="B3" t="s">
        <v>12</v>
      </c>
      <c r="C3" t="s">
        <v>12</v>
      </c>
      <c r="D3" t="s">
        <v>4</v>
      </c>
      <c r="E3" t="s">
        <v>5</v>
      </c>
      <c r="F3" t="s">
        <v>6</v>
      </c>
    </row>
    <row r="4" spans="1:6" ht="12.75">
      <c r="A4" t="s">
        <v>7</v>
      </c>
      <c r="B4" t="s">
        <v>11</v>
      </c>
      <c r="C4" t="s">
        <v>11</v>
      </c>
      <c r="D4" t="s">
        <v>8</v>
      </c>
      <c r="E4" t="s">
        <v>8</v>
      </c>
      <c r="F4" t="s">
        <v>9</v>
      </c>
    </row>
    <row r="5" spans="2:7" ht="14.25" customHeight="1">
      <c r="B5" s="3"/>
      <c r="C5" s="3"/>
      <c r="F5" t="s">
        <v>52</v>
      </c>
      <c r="G5" t="s">
        <v>53</v>
      </c>
    </row>
    <row r="6" spans="1:7" ht="12.75">
      <c r="A6">
        <v>1260</v>
      </c>
      <c r="B6" s="3">
        <f>fibre_loss(B$2,$A6)</f>
        <v>0.4779123207996463</v>
      </c>
      <c r="C6" s="3">
        <f>fibre_loss(C$2,$A6)</f>
        <v>0.47812408980098553</v>
      </c>
      <c r="D6">
        <f>fibre_dispersion(D$2,$D$1,$A6)</f>
        <v>-3.9009216667266546</v>
      </c>
      <c r="E6">
        <f>fibre_dispersion(E$2,$D$1,$A6)</f>
        <v>-6.421036842769561</v>
      </c>
      <c r="F6">
        <f>fibre_delay(D$2,$D$1,$A6)</f>
        <v>76.78065003778465</v>
      </c>
      <c r="G6">
        <f>fibre_delay(E$2,$D$1,$A6)</f>
        <v>200.2612109448164</v>
      </c>
    </row>
    <row r="7" spans="1:7" ht="12.75">
      <c r="A7">
        <v>1270</v>
      </c>
      <c r="B7" s="3">
        <f aca="true" t="shared" si="0" ref="B7:C42">fibre_loss(B$2,$A7)</f>
        <v>0.46633867890011516</v>
      </c>
      <c r="C7" s="3">
        <f t="shared" si="0"/>
        <v>0.45970512280473486</v>
      </c>
      <c r="D7">
        <f aca="true" t="shared" si="1" ref="D7:E42">fibre_dispersion(D$2,$D$1,$A7)</f>
        <v>-2.8904242846674655</v>
      </c>
      <c r="E7">
        <f t="shared" si="1"/>
        <v>-5.351476693026644</v>
      </c>
      <c r="F7">
        <f aca="true" t="shared" si="2" ref="F7:F42">fibre_delay(D$2,$D$1,$A7)</f>
        <v>42.84442076384585</v>
      </c>
      <c r="G7">
        <f aca="true" t="shared" si="3" ref="G7:G42">fibre_delay(E$2,$D$1,$A7)</f>
        <v>141.42070007192524</v>
      </c>
    </row>
    <row r="8" spans="1:7" ht="12.75">
      <c r="A8">
        <v>1280</v>
      </c>
      <c r="B8" s="3">
        <f t="shared" si="0"/>
        <v>0.4528087615998402</v>
      </c>
      <c r="C8" s="3">
        <f t="shared" si="0"/>
        <v>0.44575038173934445</v>
      </c>
      <c r="D8">
        <f t="shared" si="1"/>
        <v>-1.9040496253967285</v>
      </c>
      <c r="E8">
        <f t="shared" si="1"/>
        <v>-4.307870576568606</v>
      </c>
      <c r="F8">
        <f t="shared" si="2"/>
        <v>18.891760253907705</v>
      </c>
      <c r="G8">
        <f t="shared" si="3"/>
        <v>93.14516900390299</v>
      </c>
    </row>
    <row r="9" spans="1:7" ht="12.75">
      <c r="A9">
        <v>1290</v>
      </c>
      <c r="B9" s="3">
        <f t="shared" si="0"/>
        <v>0.43907881869984067</v>
      </c>
      <c r="C9" s="3">
        <f t="shared" si="0"/>
        <v>0.4350262318330351</v>
      </c>
      <c r="D9">
        <f t="shared" si="1"/>
        <v>-0.9408699478592394</v>
      </c>
      <c r="E9">
        <f t="shared" si="1"/>
        <v>-3.289220321570569</v>
      </c>
      <c r="F9">
        <f t="shared" si="2"/>
        <v>4.686116369208321</v>
      </c>
      <c r="G9">
        <f t="shared" si="3"/>
        <v>55.18010741300532</v>
      </c>
    </row>
    <row r="10" spans="1:7" ht="12.75">
      <c r="A10">
        <v>1300</v>
      </c>
      <c r="B10" s="3">
        <f t="shared" si="0"/>
        <v>0.42690509999977166</v>
      </c>
      <c r="C10" s="3">
        <f t="shared" si="0"/>
        <v>0.4265304786968045</v>
      </c>
      <c r="D10">
        <f t="shared" si="1"/>
        <v>0</v>
      </c>
      <c r="E10">
        <f t="shared" si="1"/>
        <v>-2.2945734708202075</v>
      </c>
      <c r="F10">
        <f t="shared" si="2"/>
        <v>0</v>
      </c>
      <c r="G10">
        <f t="shared" si="3"/>
        <v>27.28075603313482</v>
      </c>
    </row>
    <row r="11" spans="1:7" ht="12.75">
      <c r="A11">
        <v>1310</v>
      </c>
      <c r="B11" s="3">
        <f t="shared" si="0"/>
        <v>0.418043855299743</v>
      </c>
      <c r="C11" s="3">
        <f t="shared" si="0"/>
        <v>0.4194654390157666</v>
      </c>
      <c r="D11">
        <f t="shared" si="1"/>
        <v>0.9194052342632053</v>
      </c>
      <c r="E11">
        <f t="shared" si="1"/>
        <v>-1.323020857648557</v>
      </c>
      <c r="F11">
        <f t="shared" si="2"/>
        <v>4.614571557598538</v>
      </c>
      <c r="G11">
        <f t="shared" si="3"/>
        <v>9.211661759800336</v>
      </c>
    </row>
    <row r="12" spans="1:7" ht="12.75">
      <c r="A12">
        <v>1320</v>
      </c>
      <c r="B12" s="3">
        <f t="shared" si="0"/>
        <v>0.414251334399637</v>
      </c>
      <c r="C12" s="3">
        <f t="shared" si="0"/>
        <v>0.4132125431933673</v>
      </c>
      <c r="D12">
        <f t="shared" si="1"/>
        <v>1.8181526525586442</v>
      </c>
      <c r="E12">
        <f t="shared" si="1"/>
        <v>-0.3736943276567311</v>
      </c>
      <c r="F12">
        <f t="shared" si="2"/>
        <v>18.319249311301974</v>
      </c>
      <c r="G12">
        <f t="shared" si="3"/>
        <v>0.7462562534419703</v>
      </c>
    </row>
    <row r="13" spans="1:7" ht="12.75">
      <c r="A13">
        <v>1330</v>
      </c>
      <c r="B13" s="3">
        <f t="shared" si="0"/>
        <v>0.41728378710001834</v>
      </c>
      <c r="C13" s="3">
        <f t="shared" si="0"/>
        <v>0.40730847073427867</v>
      </c>
      <c r="D13">
        <f t="shared" si="1"/>
        <v>2.69701302517133</v>
      </c>
      <c r="E13">
        <f t="shared" si="1"/>
        <v>0.5542354035526942</v>
      </c>
      <c r="F13">
        <f t="shared" si="2"/>
        <v>40.9113382610667</v>
      </c>
      <c r="G13">
        <f t="shared" si="3"/>
        <v>1.6664566374602146</v>
      </c>
    </row>
    <row r="14" spans="1:7" ht="12.75">
      <c r="A14">
        <v>1340</v>
      </c>
      <c r="B14" s="3">
        <f t="shared" si="0"/>
        <v>0.4288974631998599</v>
      </c>
      <c r="C14" s="3">
        <f t="shared" si="0"/>
        <v>0.4014228177984478</v>
      </c>
      <c r="D14">
        <f t="shared" si="1"/>
        <v>3.556722868171947</v>
      </c>
      <c r="E14">
        <f t="shared" si="1"/>
        <v>1.461560765705888</v>
      </c>
      <c r="F14">
        <f t="shared" si="2"/>
        <v>72.19567832479515</v>
      </c>
      <c r="G14">
        <f t="shared" si="3"/>
        <v>11.76228697704937</v>
      </c>
    </row>
    <row r="15" spans="1:7" ht="12.75">
      <c r="A15">
        <v>1350</v>
      </c>
      <c r="B15" s="3">
        <f t="shared" si="0"/>
        <v>0.4508486124997262</v>
      </c>
      <c r="C15" s="3">
        <f t="shared" si="0"/>
        <v>0.39533729742106516</v>
      </c>
      <c r="D15">
        <f t="shared" si="1"/>
        <v>4.397986206370979</v>
      </c>
      <c r="E15">
        <f t="shared" si="1"/>
        <v>2.3490392306489882</v>
      </c>
      <c r="F15">
        <f t="shared" si="2"/>
        <v>111.98431069959042</v>
      </c>
      <c r="G15">
        <f t="shared" si="3"/>
        <v>30.831519311934244</v>
      </c>
    </row>
    <row r="16" spans="1:7" ht="12.75">
      <c r="A16">
        <v>1360</v>
      </c>
      <c r="B16" s="3">
        <f t="shared" si="0"/>
        <v>0.4848934847999544</v>
      </c>
      <c r="C16" s="3">
        <f t="shared" si="0"/>
        <v>0.3889264722674852</v>
      </c>
      <c r="D16">
        <f t="shared" si="1"/>
        <v>5.221476233335029</v>
      </c>
      <c r="E16">
        <f t="shared" si="1"/>
        <v>3.21739509838693</v>
      </c>
      <c r="F16">
        <f t="shared" si="2"/>
        <v>160.09616133217787</v>
      </c>
      <c r="G16">
        <f t="shared" si="3"/>
        <v>58.67933309687942</v>
      </c>
    </row>
    <row r="17" spans="1:7" ht="12.75">
      <c r="A17">
        <v>1370</v>
      </c>
      <c r="B17" s="3"/>
      <c r="C17" s="3">
        <f t="shared" si="0"/>
        <v>0.3821400198357878</v>
      </c>
      <c r="D17">
        <f t="shared" si="1"/>
        <v>6.027836875178167</v>
      </c>
      <c r="E17">
        <f t="shared" si="1"/>
        <v>4.067321179592221</v>
      </c>
      <c r="F17">
        <f t="shared" si="2"/>
        <v>216.35674050296075</v>
      </c>
      <c r="G17">
        <f t="shared" si="3"/>
        <v>95.11799197932851</v>
      </c>
    </row>
    <row r="18" spans="1:7" ht="12.75">
      <c r="A18">
        <v>1380</v>
      </c>
      <c r="B18" s="3"/>
      <c r="C18" s="3">
        <f t="shared" si="0"/>
        <v>0.3749865298741497</v>
      </c>
      <c r="D18">
        <f t="shared" si="1"/>
        <v>6.817684264358056</v>
      </c>
      <c r="E18">
        <f t="shared" si="1"/>
        <v>4.899480381286358</v>
      </c>
      <c r="F18">
        <f t="shared" si="2"/>
        <v>280.59785759294755</v>
      </c>
      <c r="G18">
        <f t="shared" si="3"/>
        <v>139.96653691241227</v>
      </c>
    </row>
    <row r="19" spans="1:7" ht="12.75">
      <c r="A19">
        <v>1390</v>
      </c>
      <c r="B19" s="3"/>
      <c r="C19" s="3">
        <f t="shared" si="0"/>
        <v>0.36751883474062197</v>
      </c>
      <c r="D19">
        <f t="shared" si="1"/>
        <v>7.591608129261822</v>
      </c>
      <c r="E19">
        <f t="shared" si="1"/>
        <v>5.714507201918068</v>
      </c>
      <c r="F19">
        <f t="shared" si="2"/>
        <v>352.6573501630337</v>
      </c>
      <c r="G19">
        <f t="shared" si="3"/>
        <v>193.0504946669389</v>
      </c>
    </row>
    <row r="20" spans="1:7" ht="12.75">
      <c r="A20">
        <v>1400</v>
      </c>
      <c r="B20" s="3"/>
      <c r="C20" s="3">
        <f t="shared" si="0"/>
        <v>0.3598208717594389</v>
      </c>
      <c r="D20">
        <f t="shared" si="1"/>
        <v>8.350173104956268</v>
      </c>
      <c r="E20">
        <f t="shared" si="1"/>
        <v>6.513009141620989</v>
      </c>
      <c r="F20">
        <f t="shared" si="2"/>
        <v>432.3788265306066</v>
      </c>
      <c r="G20">
        <f t="shared" si="3"/>
        <v>254.20160086530086</v>
      </c>
    </row>
    <row r="21" spans="1:7" ht="12.75">
      <c r="A21">
        <v>1410</v>
      </c>
      <c r="B21" s="3"/>
      <c r="C21" s="3">
        <f t="shared" si="0"/>
        <v>0.3519960777630331</v>
      </c>
      <c r="D21">
        <f t="shared" si="1"/>
        <v>9.093919970098684</v>
      </c>
      <c r="E21">
        <f t="shared" si="1"/>
        <v>7.295568033026294</v>
      </c>
      <c r="F21">
        <f t="shared" si="2"/>
        <v>519.6114210804299</v>
      </c>
      <c r="G21">
        <f t="shared" si="3"/>
        <v>323.2575367164536</v>
      </c>
    </row>
    <row r="22" spans="1:7" ht="12.75">
      <c r="A22">
        <v>1420</v>
      </c>
      <c r="B22" s="3">
        <f t="shared" si="0"/>
        <v>0.4568392191672501</v>
      </c>
      <c r="C22" s="3">
        <f t="shared" si="0"/>
        <v>0.34415731781336945</v>
      </c>
      <c r="D22">
        <f t="shared" si="1"/>
        <v>9.82336681465504</v>
      </c>
      <c r="E22">
        <f t="shared" si="1"/>
        <v>8.062741297629856</v>
      </c>
      <c r="F22">
        <f t="shared" si="2"/>
        <v>614.209561594922</v>
      </c>
      <c r="G22">
        <f t="shared" si="3"/>
        <v>400.0616786827959</v>
      </c>
    </row>
    <row r="23" spans="1:7" ht="12.75">
      <c r="A23">
        <v>1430</v>
      </c>
      <c r="B23" s="3">
        <f t="shared" si="0"/>
        <v>0.4143705455403506</v>
      </c>
      <c r="C23" s="3">
        <f t="shared" si="0"/>
        <v>0.33641834375157487</v>
      </c>
      <c r="D23">
        <f t="shared" si="1"/>
        <v>10.539010142749813</v>
      </c>
      <c r="E23">
        <f t="shared" si="1"/>
        <v>8.815063132366486</v>
      </c>
      <c r="F23">
        <f t="shared" si="2"/>
        <v>716.0327479338885</v>
      </c>
      <c r="G23">
        <f t="shared" si="3"/>
        <v>484.4628603579622</v>
      </c>
    </row>
    <row r="24" spans="1:7" ht="12.75">
      <c r="A24">
        <v>1440</v>
      </c>
      <c r="B24" s="3">
        <f t="shared" si="0"/>
        <v>0.3805744286469235</v>
      </c>
      <c r="C24" s="3">
        <f t="shared" si="0"/>
        <v>0.3288867876835866</v>
      </c>
      <c r="D24">
        <f t="shared" si="1"/>
        <v>11.241325914673354</v>
      </c>
      <c r="E24">
        <f t="shared" si="1"/>
        <v>9.553045630722737</v>
      </c>
      <c r="F24">
        <f t="shared" si="2"/>
        <v>824.945341435181</v>
      </c>
      <c r="G24">
        <f t="shared" si="3"/>
        <v>576.3151458796274</v>
      </c>
    </row>
    <row r="25" spans="1:7" ht="12.75">
      <c r="A25">
        <v>1450</v>
      </c>
      <c r="B25" s="3">
        <f t="shared" si="0"/>
        <v>0.35407990056182825</v>
      </c>
      <c r="C25" s="3">
        <f t="shared" si="0"/>
        <v>0.32165868613810744</v>
      </c>
      <c r="D25">
        <f t="shared" si="1"/>
        <v>11.93077053179712</v>
      </c>
      <c r="E25">
        <f t="shared" si="1"/>
        <v>10.277179842423386</v>
      </c>
      <c r="F25">
        <f t="shared" si="2"/>
        <v>940.8163644470842</v>
      </c>
      <c r="G25">
        <f t="shared" si="3"/>
        <v>675.4776142430419</v>
      </c>
    </row>
    <row r="26" spans="1:7" ht="12.75">
      <c r="A26">
        <v>1460</v>
      </c>
      <c r="B26" s="3">
        <f t="shared" si="0"/>
        <v>0.3336394885095615</v>
      </c>
      <c r="C26" s="3">
        <f t="shared" si="0"/>
        <v>0.3148145378945628</v>
      </c>
      <c r="D26">
        <f t="shared" si="1"/>
        <v>12.607781767891892</v>
      </c>
      <c r="E26">
        <f t="shared" si="1"/>
        <v>10.987936775451972</v>
      </c>
      <c r="F26">
        <f t="shared" si="2"/>
        <v>1063.5193094389178</v>
      </c>
      <c r="G26">
        <f t="shared" si="3"/>
        <v>781.8141539200587</v>
      </c>
    </row>
    <row r="27" spans="1:7" ht="12.75">
      <c r="A27">
        <v>1470</v>
      </c>
      <c r="B27" s="3">
        <f t="shared" si="0"/>
        <v>0.3181292148506145</v>
      </c>
      <c r="C27" s="3">
        <f t="shared" si="0"/>
        <v>0.308416893472895</v>
      </c>
      <c r="D27">
        <f t="shared" si="1"/>
        <v>13.272779650107996</v>
      </c>
      <c r="E27">
        <f t="shared" si="1"/>
        <v>11.685768343911882</v>
      </c>
      <c r="F27">
        <f t="shared" si="2"/>
        <v>1192.9319571706292</v>
      </c>
      <c r="G27">
        <f t="shared" si="3"/>
        <v>895.193267224764</v>
      </c>
    </row>
    <row r="28" spans="1:7" ht="12.75">
      <c r="A28">
        <v>1480</v>
      </c>
      <c r="B28" s="3">
        <f t="shared" si="0"/>
        <v>0.30654859709602533</v>
      </c>
      <c r="C28" s="3">
        <f t="shared" si="0"/>
        <v>0.30250947771128267</v>
      </c>
      <c r="D28">
        <f t="shared" si="1"/>
        <v>13.926167292657887</v>
      </c>
      <c r="E28">
        <f t="shared" si="1"/>
        <v>12.371108264999112</v>
      </c>
      <c r="F28">
        <f t="shared" si="2"/>
        <v>1328.9362034331643</v>
      </c>
      <c r="G28">
        <f t="shared" si="3"/>
        <v>1015.4878839006633</v>
      </c>
    </row>
    <row r="29" spans="1:7" ht="12.75">
      <c r="A29">
        <v>1490</v>
      </c>
      <c r="B29" s="3">
        <f t="shared" si="0"/>
        <v>0.29802064788191274</v>
      </c>
      <c r="C29" s="3">
        <f t="shared" si="0"/>
        <v>0.2971178441075608</v>
      </c>
      <c r="D29">
        <f t="shared" si="1"/>
        <v>14.568331686038691</v>
      </c>
      <c r="E29">
        <f t="shared" si="1"/>
        <v>13.044372908139756</v>
      </c>
      <c r="F29">
        <f t="shared" si="2"/>
        <v>1471.417893901169</v>
      </c>
      <c r="G29">
        <f t="shared" si="3"/>
        <v>1142.5751834358744</v>
      </c>
    </row>
    <row r="30" spans="1:7" ht="12.75">
      <c r="A30">
        <v>1500</v>
      </c>
      <c r="B30" s="3">
        <f t="shared" si="0"/>
        <v>0.29179187500039916</v>
      </c>
      <c r="C30" s="3">
        <f t="shared" si="0"/>
        <v>0.2922515624377411</v>
      </c>
      <c r="D30">
        <f t="shared" si="1"/>
        <v>15.199644444444445</v>
      </c>
      <c r="E30">
        <f t="shared" si="1"/>
        <v>13.705962099143113</v>
      </c>
      <c r="F30">
        <f t="shared" si="2"/>
        <v>1620.26666666667</v>
      </c>
      <c r="G30">
        <f t="shared" si="3"/>
        <v>1276.3364256426648</v>
      </c>
    </row>
    <row r="31" spans="1:7" ht="12.75">
      <c r="A31">
        <v>1510</v>
      </c>
      <c r="B31" s="3">
        <f t="shared" si="0"/>
        <v>0.28723228138142076</v>
      </c>
      <c r="C31" s="3">
        <f t="shared" si="0"/>
        <v>0.28790793861844577</v>
      </c>
      <c r="D31">
        <f t="shared" si="1"/>
        <v>15.8204625138435</v>
      </c>
      <c r="E31">
        <f t="shared" si="1"/>
        <v>14.356259882033756</v>
      </c>
      <c r="F31">
        <f t="shared" si="2"/>
        <v>1775.3758020481546</v>
      </c>
      <c r="G31">
        <f t="shared" si="3"/>
        <v>1416.6567890645092</v>
      </c>
    </row>
    <row r="32" spans="1:7" ht="12.75">
      <c r="A32">
        <v>1520</v>
      </c>
      <c r="B32" s="3">
        <f t="shared" si="0"/>
        <v>0.28383536509454643</v>
      </c>
      <c r="C32" s="3">
        <f t="shared" si="0"/>
        <v>0.2840772657946218</v>
      </c>
      <c r="D32">
        <f t="shared" si="1"/>
        <v>16.4311288430347</v>
      </c>
      <c r="E32">
        <f t="shared" si="1"/>
        <v>14.995635241051902</v>
      </c>
      <c r="F32">
        <f t="shared" si="2"/>
        <v>1936.6420792936333</v>
      </c>
      <c r="G32">
        <f t="shared" si="3"/>
        <v>1563.425216800555</v>
      </c>
    </row>
    <row r="33" spans="1:7" ht="12.75">
      <c r="A33">
        <v>1530</v>
      </c>
      <c r="B33" s="3">
        <f t="shared" si="0"/>
        <v>0.2812181193489778</v>
      </c>
      <c r="C33" s="3">
        <f t="shared" si="0"/>
        <v>0.2807496105961036</v>
      </c>
      <c r="D33">
        <f t="shared" si="1"/>
        <v>17.031973019845726</v>
      </c>
      <c r="E33">
        <f t="shared" si="1"/>
        <v>15.62444278514967</v>
      </c>
      <c r="F33">
        <f t="shared" si="2"/>
        <v>2103.965639818023</v>
      </c>
      <c r="G33">
        <f t="shared" si="3"/>
        <v>1716.5342693605053</v>
      </c>
    </row>
    <row r="34" spans="1:7" ht="12.75">
      <c r="A34">
        <v>1540</v>
      </c>
      <c r="B34" s="3">
        <f t="shared" si="0"/>
        <v>0.27912103250992004</v>
      </c>
      <c r="C34" s="3">
        <f t="shared" si="0"/>
        <v>0.2779231286694994</v>
      </c>
      <c r="D34">
        <f t="shared" si="1"/>
        <v>17.623311874497574</v>
      </c>
      <c r="E34">
        <f t="shared" si="1"/>
        <v>16.243023397160776</v>
      </c>
      <c r="F34">
        <f t="shared" si="2"/>
        <v>2277.249856636874</v>
      </c>
      <c r="G34">
        <f t="shared" si="3"/>
        <v>1875.8799841861983</v>
      </c>
    </row>
    <row r="35" spans="1:7" ht="12.75">
      <c r="A35">
        <v>1550</v>
      </c>
      <c r="B35" s="3">
        <f t="shared" si="0"/>
        <v>0.2774080880622023</v>
      </c>
      <c r="C35" s="3">
        <f t="shared" si="0"/>
        <v>0.27561391521885525</v>
      </c>
      <c r="D35">
        <f t="shared" si="1"/>
        <v>18.20545005202914</v>
      </c>
      <c r="E35">
        <f t="shared" si="1"/>
        <v>16.851704849681582</v>
      </c>
      <c r="F35">
        <f t="shared" si="2"/>
        <v>2456.401209677424</v>
      </c>
      <c r="G35">
        <f t="shared" si="3"/>
        <v>2041.361741496774</v>
      </c>
    </row>
    <row r="36" spans="1:7" ht="12.75">
      <c r="A36">
        <v>1560</v>
      </c>
      <c r="B36" s="3">
        <f t="shared" si="0"/>
        <v>0.27606676464665725</v>
      </c>
      <c r="C36" s="3">
        <f t="shared" si="0"/>
        <v>0.2738673868152546</v>
      </c>
      <c r="D36">
        <f t="shared" si="1"/>
        <v>18.778680555555557</v>
      </c>
      <c r="E36">
        <f t="shared" si="1"/>
        <v>17.45080238957164</v>
      </c>
      <c r="F36">
        <f t="shared" si="2"/>
        <v>2641.32916666667</v>
      </c>
      <c r="G36">
        <f t="shared" si="3"/>
        <v>2212.882136134118</v>
      </c>
    </row>
    <row r="37" spans="1:7" ht="12.75">
      <c r="A37">
        <v>1570</v>
      </c>
      <c r="B37" s="3">
        <f t="shared" si="0"/>
        <v>0.27520803604193134</v>
      </c>
      <c r="C37" s="3">
        <f t="shared" si="0"/>
        <v>0.2727711955521954</v>
      </c>
      <c r="D37">
        <f t="shared" si="1"/>
        <v>19.343285262021457</v>
      </c>
      <c r="E37">
        <f t="shared" si="1"/>
        <v>18.04061929286107</v>
      </c>
      <c r="F37">
        <f t="shared" si="2"/>
        <v>2831.9460693131623</v>
      </c>
      <c r="G37">
        <f t="shared" si="3"/>
        <v>2390.346855104057</v>
      </c>
    </row>
    <row r="38" spans="1:7" ht="12.75">
      <c r="A38">
        <v>1580</v>
      </c>
      <c r="B38" s="3">
        <f t="shared" si="0"/>
        <v>0.2750663711681227</v>
      </c>
      <c r="C38" s="3">
        <f t="shared" si="0"/>
        <v>0.27246967640530784</v>
      </c>
      <c r="D38">
        <f t="shared" si="1"/>
        <v>19.899535412005946</v>
      </c>
      <c r="E38">
        <f t="shared" si="1"/>
        <v>18.621447391739803</v>
      </c>
      <c r="F38">
        <f t="shared" si="2"/>
        <v>3028.1670245153</v>
      </c>
      <c r="G38">
        <f t="shared" si="3"/>
        <v>2573.6645605255617</v>
      </c>
    </row>
    <row r="39" spans="1:7" ht="12.75">
      <c r="A39">
        <v>1590</v>
      </c>
      <c r="B39" s="3">
        <f t="shared" si="0"/>
        <v>0.27599973408314327</v>
      </c>
      <c r="C39" s="3">
        <f t="shared" si="0"/>
        <v>0.27317982648673933</v>
      </c>
      <c r="D39">
        <f t="shared" si="1"/>
        <v>20.447692075038827</v>
      </c>
      <c r="E39">
        <f t="shared" si="1"/>
        <v>19.193567575198916</v>
      </c>
      <c r="F39">
        <f t="shared" si="2"/>
        <v>3229.9098003441322</v>
      </c>
      <c r="G39">
        <f t="shared" si="3"/>
        <v>2762.7467777168567</v>
      </c>
    </row>
    <row r="40" spans="1:7" ht="12.75">
      <c r="A40">
        <v>1600</v>
      </c>
      <c r="B40" s="3">
        <f t="shared" si="0"/>
        <v>0.2784895840009085</v>
      </c>
      <c r="C40" s="3">
        <f t="shared" si="0"/>
        <v>0.2752088172273943</v>
      </c>
      <c r="D40">
        <f t="shared" si="1"/>
        <v>20.988006591796875</v>
      </c>
      <c r="E40">
        <f t="shared" si="1"/>
        <v>19.757250264796877</v>
      </c>
      <c r="F40">
        <f t="shared" si="2"/>
        <v>3437.0947265625</v>
      </c>
      <c r="G40">
        <f t="shared" si="3"/>
        <v>2957.5077881624966</v>
      </c>
    </row>
    <row r="41" spans="1:7" ht="12.75">
      <c r="A41">
        <v>1610</v>
      </c>
      <c r="B41" s="3">
        <f t="shared" si="0"/>
        <v>0.2831408752549578</v>
      </c>
      <c r="C41" s="3">
        <f t="shared" si="0"/>
        <v>0.27897303811914753</v>
      </c>
      <c r="D41">
        <f t="shared" si="1"/>
        <v>21.520720994464547</v>
      </c>
      <c r="E41">
        <f t="shared" si="1"/>
        <v>20.312755866932516</v>
      </c>
      <c r="F41">
        <f t="shared" si="2"/>
        <v>3649.6445994560345</v>
      </c>
      <c r="G41">
        <f t="shared" si="3"/>
        <v>3157.8645271193236</v>
      </c>
    </row>
    <row r="42" spans="1:7" ht="12.75">
      <c r="A42">
        <v>1620</v>
      </c>
      <c r="B42" s="3">
        <f t="shared" si="0"/>
        <v>0.29068205734392905</v>
      </c>
      <c r="C42" s="3">
        <f t="shared" si="0"/>
        <v>0.2850186742871301</v>
      </c>
      <c r="D42">
        <f t="shared" si="1"/>
        <v>22.046068406464688</v>
      </c>
      <c r="E42">
        <f t="shared" si="1"/>
        <v>20.860335202921867</v>
      </c>
      <c r="F42">
        <f t="shared" si="2"/>
        <v>3867.4845907636045</v>
      </c>
      <c r="G42">
        <f t="shared" si="3"/>
        <v>3363.736485633286</v>
      </c>
    </row>
    <row r="43" spans="2:3" ht="12.75">
      <c r="B43" s="3"/>
      <c r="C43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Nortel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Fibre Characteristics</dc:title>
  <dc:subject/>
  <dc:creator>Pete Anslow</dc:creator>
  <cp:keywords/>
  <dc:description/>
  <cp:lastModifiedBy>Pete Anslow</cp:lastModifiedBy>
  <dcterms:created xsi:type="dcterms:W3CDTF">2007-09-12T21:17:07Z</dcterms:created>
  <dcterms:modified xsi:type="dcterms:W3CDTF">2007-11-14T21:19:15Z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