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280" windowHeight="7416" activeTab="1"/>
  </bookViews>
  <sheets>
    <sheet name="FrameComp1" sheetId="1" r:id="rId1"/>
    <sheet name=".11Scenarios" sheetId="2" r:id="rId2"/>
    <sheet name="Sheet2" sheetId="3" r:id="rId3"/>
  </sheets>
  <definedNames>
    <definedName name="AckOvrHd">'.11Scenarios'!$B$102</definedName>
    <definedName name="aSIFSTIME">'.11Scenarios'!$B$91</definedName>
    <definedName name="aSlotTime">'.11Scenarios'!$B$92</definedName>
    <definedName name="bitspersec">'.11Scenarios'!$B$89</definedName>
    <definedName name="MacPayLdHdr">'.11Scenarios'!$B$101</definedName>
    <definedName name="Payload">'.11Scenarios'!$B$98</definedName>
    <definedName name="PLCP">'.11Scenarios'!$B$95</definedName>
    <definedName name="Preamble">'.11Scenarios'!$B$94</definedName>
    <definedName name="_xlnm.Print_Area" localSheetId="0">'FrameComp1'!$A$1:$N$22</definedName>
  </definedNames>
  <calcPr fullCalcOnLoad="1"/>
</workbook>
</file>

<file path=xl/sharedStrings.xml><?xml version="1.0" encoding="utf-8"?>
<sst xmlns="http://schemas.openxmlformats.org/spreadsheetml/2006/main" count="394" uniqueCount="155">
  <si>
    <t>Share Wave</t>
  </si>
  <si>
    <t>Home RF</t>
  </si>
  <si>
    <t xml:space="preserve"># of bits per field </t>
  </si>
  <si>
    <t>Type 2</t>
  </si>
  <si>
    <t># of bits per field</t>
  </si>
  <si>
    <t>Type 3</t>
  </si>
  <si>
    <t>Single Slot</t>
  </si>
  <si>
    <t>Multi-Slot # of bits per field</t>
  </si>
  <si>
    <t>Preamble</t>
  </si>
  <si>
    <t>Preamble/SyncWord</t>
  </si>
  <si>
    <t>SDW-ID</t>
  </si>
  <si>
    <t>SFD</t>
  </si>
  <si>
    <t>AM_ADDR</t>
  </si>
  <si>
    <t>Length</t>
  </si>
  <si>
    <t>Flags</t>
  </si>
  <si>
    <t>Type</t>
  </si>
  <si>
    <t>CRC</t>
  </si>
  <si>
    <t>Flow</t>
  </si>
  <si>
    <t>SRC-CS-ID</t>
  </si>
  <si>
    <t>NWID</t>
  </si>
  <si>
    <t>ARQN</t>
  </si>
  <si>
    <t>Dst-CS-ID</t>
  </si>
  <si>
    <t>Payload Cntrl</t>
  </si>
  <si>
    <t>SEQN</t>
  </si>
  <si>
    <t>PP,PktTyp,E</t>
  </si>
  <si>
    <t>Dest. Addr.</t>
  </si>
  <si>
    <t>HEC</t>
  </si>
  <si>
    <t>SS-ID,StreamIndx</t>
  </si>
  <si>
    <t>Src. Addr.</t>
  </si>
  <si>
    <t>L_CH</t>
  </si>
  <si>
    <t>StreamSQN</t>
  </si>
  <si>
    <t>HeaderCRC</t>
  </si>
  <si>
    <t>SyncInfo</t>
  </si>
  <si>
    <t>RSV,PadLnth,Frag.</t>
  </si>
  <si>
    <t>Data</t>
  </si>
  <si>
    <t>MTU</t>
  </si>
  <si>
    <t>SubNetID(High)</t>
  </si>
  <si>
    <t>SubNetID(Low)</t>
  </si>
  <si>
    <t>MTU?</t>
  </si>
  <si>
    <t>CRC(16 or 32)?</t>
  </si>
  <si>
    <t>Ratio of Overhead:Data</t>
  </si>
  <si>
    <t>Preamble/SFD</t>
  </si>
  <si>
    <t>FrameCntrl</t>
  </si>
  <si>
    <t>Duration/ID</t>
  </si>
  <si>
    <t>Addr_1</t>
  </si>
  <si>
    <t>Addr_2</t>
  </si>
  <si>
    <t>Addr_3</t>
  </si>
  <si>
    <t>SeqCntrl</t>
  </si>
  <si>
    <t>Addr_4</t>
  </si>
  <si>
    <t>CRC_32</t>
  </si>
  <si>
    <t>Total OverheadBits</t>
  </si>
  <si>
    <t>Signal,Service</t>
  </si>
  <si>
    <t>CRC_16</t>
  </si>
  <si>
    <t>Phy Overhead Bits</t>
  </si>
  <si>
    <t>MacOverhead Bits</t>
  </si>
  <si>
    <t>MTU in Bits</t>
  </si>
  <si>
    <t>RTS</t>
  </si>
  <si>
    <t>SIFS</t>
  </si>
  <si>
    <t>CTS</t>
  </si>
  <si>
    <t>Data_Frag_0</t>
  </si>
  <si>
    <t>ACK_0</t>
  </si>
  <si>
    <t>Data_Frag_1</t>
  </si>
  <si>
    <t>ACK_1</t>
  </si>
  <si>
    <t>Data_Frag_2</t>
  </si>
  <si>
    <t>ACK_2</t>
  </si>
  <si>
    <t>DIFS</t>
  </si>
  <si>
    <t>Data_Frag_3</t>
  </si>
  <si>
    <t>ACK_3</t>
  </si>
  <si>
    <t>Data_Frag_4</t>
  </si>
  <si>
    <t>ACK_4</t>
  </si>
  <si>
    <t>Data_Frag_5</t>
  </si>
  <si>
    <t>ACK_5</t>
  </si>
  <si>
    <t>Data_Frag_6</t>
  </si>
  <si>
    <t>ACK_6</t>
  </si>
  <si>
    <t>Data_Frag_7</t>
  </si>
  <si>
    <t>ACK_7</t>
  </si>
  <si>
    <t>Data_Frag_8</t>
  </si>
  <si>
    <t>ACK_8</t>
  </si>
  <si>
    <t>Data_Frag_9</t>
  </si>
  <si>
    <t>ACK_9</t>
  </si>
  <si>
    <t>Bits/Packet</t>
  </si>
  <si>
    <t>MAC OverHead Bits</t>
  </si>
  <si>
    <t>Total MTU Bits</t>
  </si>
  <si>
    <t>aSIFSTIME =</t>
  </si>
  <si>
    <t>aSlotTime =</t>
  </si>
  <si>
    <t xml:space="preserve">Durations in sec </t>
  </si>
  <si>
    <t>Preamble + PLCP</t>
  </si>
  <si>
    <t>Effective Throughput Rate =</t>
  </si>
  <si>
    <t>Data_0</t>
  </si>
  <si>
    <t>Data_1</t>
  </si>
  <si>
    <t>802.15.1</t>
  </si>
  <si>
    <t>Preamble Lngth in Bits =</t>
  </si>
  <si>
    <t>Payload in Bytes =</t>
  </si>
  <si>
    <t>PIFS</t>
  </si>
  <si>
    <t>Beacon</t>
  </si>
  <si>
    <t>CF_POLL</t>
  </si>
  <si>
    <t>Data_0+CF_ACK</t>
  </si>
  <si>
    <t>CF_ACK_0</t>
  </si>
  <si>
    <t>MAC Protocol &amp; Hdr Overhd in sec.</t>
  </si>
  <si>
    <t>Cumilative Duration</t>
  </si>
  <si>
    <t>Data_2</t>
  </si>
  <si>
    <t>Ack_1</t>
  </si>
  <si>
    <t>Ack_2</t>
  </si>
  <si>
    <t>Ack_0</t>
  </si>
  <si>
    <t>Protocol Efficiency</t>
  </si>
  <si>
    <t>seconds</t>
  </si>
  <si>
    <t>bits/sec</t>
  </si>
  <si>
    <t>bitspersec=</t>
  </si>
  <si>
    <t>bits</t>
  </si>
  <si>
    <t>bytes</t>
  </si>
  <si>
    <t>Effective ThroughputRate = Protocol Efficiency * bitspersec</t>
  </si>
  <si>
    <t>ACK in bits =</t>
  </si>
  <si>
    <t>PLCP Lngth in Bits =</t>
  </si>
  <si>
    <t>PHY Dependent Variable Definitions</t>
  </si>
  <si>
    <t>MAC Dependent Constants</t>
  </si>
  <si>
    <t>MAC Dependent Variable Definition</t>
  </si>
  <si>
    <t>Total MTU Bits, Time</t>
  </si>
  <si>
    <t xml:space="preserve">dot_11  Scenario III: 1- Isoch.and 2 Asynch. </t>
  </si>
  <si>
    <t>dot_11 Scenario II: 3 Asynch. Data Streams</t>
  </si>
  <si>
    <t>dot_11 Scenario I:  1 Asynch. Data Stream</t>
  </si>
  <si>
    <t>Static Model Assumptions:</t>
  </si>
  <si>
    <t>1) RF environment is noise free(yeah right)</t>
  </si>
  <si>
    <t>MacPayLoadHdr in bits =</t>
  </si>
  <si>
    <t xml:space="preserve">    A transmitting to B using RTS/CTS and fragmentation</t>
  </si>
  <si>
    <t xml:space="preserve">   as described in IEEE 802.11 1999 clause 9.2.5.5</t>
  </si>
  <si>
    <t xml:space="preserve">     A transmitting to B an Asynch. Stream, C transmitting to D</t>
  </si>
  <si>
    <t xml:space="preserve">    an Asynch. Stream, and D transmitting the same to D.</t>
  </si>
  <si>
    <t xml:space="preserve">    A transmitting to B an Isoch. MPEG2 video Stream(4.5Mbps)</t>
  </si>
  <si>
    <t xml:space="preserve">   Nodes C &amp; D replicating the same data exchange detailed in</t>
  </si>
  <si>
    <t xml:space="preserve">   Scenario II.</t>
  </si>
  <si>
    <t xml:space="preserve">   is calculated to have a packet interarrival time using this formula:</t>
  </si>
  <si>
    <t xml:space="preserve">  PIAT= PacketSizeInBits/video data rate</t>
  </si>
  <si>
    <t xml:space="preserve">  example PIAT = (1024 bytes * 8 bitperpkt)/ 4.5Mbps video rate</t>
  </si>
  <si>
    <t xml:space="preserve">  PIAT = 1.82msec</t>
  </si>
  <si>
    <t>2)  Consequence of Assumption 1 is no retransmissions.</t>
  </si>
  <si>
    <t>and let the spreadsheet  do the work.</t>
  </si>
  <si>
    <r>
      <t xml:space="preserve">No Formula for Scenario I .  </t>
    </r>
    <r>
      <rPr>
        <sz val="8"/>
        <rFont val="Arial"/>
        <family val="2"/>
      </rPr>
      <t xml:space="preserve">It is just easier to lay out the pattern </t>
    </r>
  </si>
  <si>
    <t>Formuala for dot11 Scenario I</t>
  </si>
  <si>
    <t xml:space="preserve">The rest is left as an exercise for those interested in doing </t>
  </si>
  <si>
    <t>Isochronous data streams during a contention free period</t>
  </si>
  <si>
    <t>managed by a PCF. (Have fun!)</t>
  </si>
  <si>
    <t xml:space="preserve">The sequence below represents the Asynchronous data exchanges between nodes C&amp;D </t>
  </si>
  <si>
    <t xml:space="preserve">occuring during the Contention Period.  </t>
  </si>
  <si>
    <t>Formula for dot11 Scenario II</t>
  </si>
  <si>
    <t>Formula for dot11 Scenario III</t>
  </si>
  <si>
    <t>Protocol Efficiency = 1- ( an exercise for the overly ambitious-Have fun!)</t>
  </si>
  <si>
    <r>
      <t xml:space="preserve">    </t>
    </r>
    <r>
      <rPr>
        <b/>
        <sz val="10"/>
        <rFont val="Arial"/>
        <family val="2"/>
      </rPr>
      <t>Please note:</t>
    </r>
    <r>
      <rPr>
        <sz val="10"/>
        <rFont val="Arial"/>
        <family val="0"/>
      </rPr>
      <t xml:space="preserve">  </t>
    </r>
  </si>
  <si>
    <t xml:space="preserve">        Scenario II does not involve RTS/CTS or fragmentation.</t>
  </si>
  <si>
    <t>Protocol Efficiency = 1- (2*[ DIFS + SIFS +(2*(Preamble+PLCP)/bitspersec) +</t>
  </si>
  <si>
    <t xml:space="preserve">                                          ( MacPayLdHdr/bitspersec) + (AckOvrHd/bitspersec)]</t>
  </si>
  <si>
    <t xml:space="preserve">                                          \ ((2*payload*8)/bitspersec))</t>
  </si>
  <si>
    <r>
      <t xml:space="preserve">5) </t>
    </r>
    <r>
      <rPr>
        <b/>
        <sz val="10"/>
        <rFont val="Arial"/>
        <family val="2"/>
      </rPr>
      <t>Scenario III</t>
    </r>
    <r>
      <rPr>
        <sz val="10"/>
        <rFont val="Arial"/>
        <family val="0"/>
      </rPr>
      <t xml:space="preserve"> is comprised of 4 nodes A,B,C,D with </t>
    </r>
  </si>
  <si>
    <r>
      <t xml:space="preserve">4)  </t>
    </r>
    <r>
      <rPr>
        <b/>
        <sz val="10"/>
        <rFont val="Arial"/>
        <family val="2"/>
      </rPr>
      <t xml:space="preserve">Scenario II </t>
    </r>
    <r>
      <rPr>
        <sz val="10"/>
        <rFont val="Arial"/>
        <family val="0"/>
      </rPr>
      <t>is comprised of four nodes A,B,C,D with</t>
    </r>
  </si>
  <si>
    <r>
      <t xml:space="preserve">3) </t>
    </r>
    <r>
      <rPr>
        <b/>
        <sz val="10"/>
        <rFont val="Arial"/>
        <family val="2"/>
      </rPr>
      <t xml:space="preserve">Scenario I </t>
    </r>
    <r>
      <rPr>
        <sz val="10"/>
        <rFont val="Arial"/>
        <family val="0"/>
      </rPr>
      <t>is comprised of two nodes(A&amp;B) with</t>
    </r>
  </si>
  <si>
    <r>
      <t xml:space="preserve">  Please note</t>
    </r>
    <r>
      <rPr>
        <sz val="10"/>
        <rFont val="Arial"/>
        <family val="2"/>
      </rPr>
      <t xml:space="preserve"> that the Isoch video stream as used in the other wrkshts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</si>
</sst>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0%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10" fontId="1" fillId="0" borderId="1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1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1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11" fontId="1" fillId="0" borderId="4" xfId="0" applyNumberFormat="1" applyFont="1" applyBorder="1" applyAlignment="1">
      <alignment/>
    </xf>
    <xf numFmtId="11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5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11" fontId="1" fillId="0" borderId="6" xfId="0" applyNumberFormat="1" applyFont="1" applyBorder="1" applyAlignment="1">
      <alignment/>
    </xf>
    <xf numFmtId="0" fontId="2" fillId="2" borderId="1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164" fontId="0" fillId="2" borderId="1" xfId="0" applyNumberForma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 vertical="center"/>
    </xf>
    <xf numFmtId="0" fontId="0" fillId="2" borderId="1" xfId="0" applyFill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2" borderId="3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3" xfId="0" applyFont="1" applyBorder="1" applyAlignment="1">
      <alignment/>
    </xf>
    <xf numFmtId="164" fontId="1" fillId="0" borderId="7" xfId="0" applyNumberFormat="1" applyFont="1" applyBorder="1" applyAlignment="1">
      <alignment/>
    </xf>
    <xf numFmtId="11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1" fontId="1" fillId="0" borderId="11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3" fillId="2" borderId="15" xfId="0" applyFont="1" applyFill="1" applyBorder="1" applyAlignment="1">
      <alignment horizontal="centerContinuous"/>
    </xf>
    <xf numFmtId="0" fontId="1" fillId="2" borderId="16" xfId="0" applyFont="1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="70" zoomScaleNormal="70" workbookViewId="0" topLeftCell="A1">
      <selection activeCell="D1" sqref="D1:F1"/>
    </sheetView>
  </sheetViews>
  <sheetFormatPr defaultColWidth="9.140625" defaultRowHeight="12.75"/>
  <cols>
    <col min="1" max="1" width="15.7109375" style="0" bestFit="1" customWidth="1"/>
    <col min="3" max="3" width="2.00390625" style="0" customWidth="1"/>
    <col min="4" max="4" width="9.421875" style="0" customWidth="1"/>
    <col min="5" max="5" width="5.00390625" style="0" customWidth="1"/>
    <col min="6" max="6" width="8.57421875" style="0" customWidth="1"/>
    <col min="7" max="7" width="4.8515625" style="0" customWidth="1"/>
    <col min="8" max="8" width="2.00390625" style="0" customWidth="1"/>
    <col min="9" max="9" width="15.57421875" style="0" customWidth="1"/>
    <col min="10" max="10" width="6.421875" style="0" customWidth="1"/>
    <col min="11" max="11" width="1.7109375" style="0" customWidth="1"/>
    <col min="12" max="12" width="13.7109375" style="0" customWidth="1"/>
    <col min="13" max="13" width="6.28125" style="0" customWidth="1"/>
    <col min="14" max="14" width="9.00390625" style="0" customWidth="1"/>
    <col min="15" max="15" width="6.28125" style="0" customWidth="1"/>
    <col min="16" max="16" width="1.421875" style="0" customWidth="1"/>
    <col min="17" max="17" width="14.7109375" style="0" customWidth="1"/>
    <col min="18" max="18" width="7.140625" style="0" customWidth="1"/>
    <col min="19" max="19" width="7.57421875" style="0" customWidth="1"/>
    <col min="20" max="20" width="1.57421875" style="0" customWidth="1"/>
  </cols>
  <sheetData>
    <row r="1" spans="1:14" ht="12.75">
      <c r="A1" s="2">
        <v>802.11</v>
      </c>
      <c r="B1" s="7"/>
      <c r="C1" s="7"/>
      <c r="D1" s="8" t="s">
        <v>1</v>
      </c>
      <c r="E1" s="9"/>
      <c r="F1" s="9"/>
      <c r="G1" s="9"/>
      <c r="H1" s="6"/>
      <c r="I1" s="11" t="s">
        <v>0</v>
      </c>
      <c r="J1" s="9"/>
      <c r="K1" s="6"/>
      <c r="L1" s="8" t="s">
        <v>90</v>
      </c>
      <c r="M1" s="9"/>
      <c r="N1" s="9"/>
    </row>
    <row r="2" spans="1:14" ht="41.25">
      <c r="A2" s="6"/>
      <c r="B2" s="7"/>
      <c r="C2" s="7"/>
      <c r="D2" s="6" t="s">
        <v>3</v>
      </c>
      <c r="E2" s="3" t="s">
        <v>4</v>
      </c>
      <c r="F2" s="6" t="s">
        <v>5</v>
      </c>
      <c r="G2" s="3" t="s">
        <v>4</v>
      </c>
      <c r="H2" s="6"/>
      <c r="I2" s="12"/>
      <c r="J2" s="3" t="s">
        <v>2</v>
      </c>
      <c r="K2" s="6"/>
      <c r="L2" s="6" t="s">
        <v>6</v>
      </c>
      <c r="M2" s="3" t="s">
        <v>4</v>
      </c>
      <c r="N2" s="3" t="s">
        <v>7</v>
      </c>
    </row>
    <row r="3" spans="1:14" ht="21">
      <c r="A3" s="6" t="s">
        <v>41</v>
      </c>
      <c r="B3" s="4">
        <v>144</v>
      </c>
      <c r="C3" s="7"/>
      <c r="D3" s="6" t="s">
        <v>8</v>
      </c>
      <c r="E3" s="4">
        <v>80</v>
      </c>
      <c r="F3" s="6"/>
      <c r="G3" s="4">
        <v>80</v>
      </c>
      <c r="H3" s="6"/>
      <c r="I3" s="12" t="s">
        <v>8</v>
      </c>
      <c r="J3" s="4">
        <v>80</v>
      </c>
      <c r="K3" s="6"/>
      <c r="L3" s="5" t="s">
        <v>9</v>
      </c>
      <c r="M3" s="4">
        <v>68</v>
      </c>
      <c r="N3" s="4">
        <v>68</v>
      </c>
    </row>
    <row r="4" spans="1:14" ht="12.75">
      <c r="A4" s="6" t="s">
        <v>51</v>
      </c>
      <c r="B4" s="4">
        <v>16</v>
      </c>
      <c r="C4" s="7"/>
      <c r="D4" s="6" t="s">
        <v>11</v>
      </c>
      <c r="E4" s="4">
        <v>16</v>
      </c>
      <c r="F4" s="6"/>
      <c r="G4" s="4">
        <v>16</v>
      </c>
      <c r="H4" s="6"/>
      <c r="I4" s="12" t="s">
        <v>10</v>
      </c>
      <c r="J4" s="4">
        <v>16</v>
      </c>
      <c r="K4" s="6"/>
      <c r="L4" s="6" t="s">
        <v>12</v>
      </c>
      <c r="M4" s="4">
        <v>3</v>
      </c>
      <c r="N4" s="4">
        <v>3</v>
      </c>
    </row>
    <row r="5" spans="1:14" ht="12.75">
      <c r="A5" s="6" t="s">
        <v>13</v>
      </c>
      <c r="B5" s="4">
        <v>16</v>
      </c>
      <c r="C5" s="7"/>
      <c r="D5" s="6" t="s">
        <v>14</v>
      </c>
      <c r="E5" s="4">
        <v>10</v>
      </c>
      <c r="F5" s="6"/>
      <c r="G5" s="4">
        <v>10</v>
      </c>
      <c r="H5" s="6"/>
      <c r="I5" s="12" t="s">
        <v>13</v>
      </c>
      <c r="J5" s="4">
        <v>16</v>
      </c>
      <c r="K5" s="6"/>
      <c r="L5" s="6" t="s">
        <v>15</v>
      </c>
      <c r="M5" s="4">
        <v>4</v>
      </c>
      <c r="N5" s="4">
        <v>4</v>
      </c>
    </row>
    <row r="6" spans="1:14" ht="12.75">
      <c r="A6" s="6" t="s">
        <v>52</v>
      </c>
      <c r="B6" s="4">
        <v>16</v>
      </c>
      <c r="C6" s="7"/>
      <c r="D6" s="6" t="s">
        <v>13</v>
      </c>
      <c r="E6" s="4">
        <v>14</v>
      </c>
      <c r="F6" s="6"/>
      <c r="G6" s="4">
        <v>14</v>
      </c>
      <c r="H6" s="6"/>
      <c r="I6" s="12" t="s">
        <v>52</v>
      </c>
      <c r="J6" s="4">
        <v>16</v>
      </c>
      <c r="K6" s="6"/>
      <c r="L6" s="6" t="s">
        <v>17</v>
      </c>
      <c r="M6" s="4">
        <v>1</v>
      </c>
      <c r="N6" s="4">
        <v>1</v>
      </c>
    </row>
    <row r="7" spans="1:14" ht="12.75">
      <c r="A7" s="6" t="s">
        <v>42</v>
      </c>
      <c r="B7" s="4">
        <v>16</v>
      </c>
      <c r="C7" s="7"/>
      <c r="D7" s="6" t="s">
        <v>19</v>
      </c>
      <c r="E7" s="4">
        <v>24</v>
      </c>
      <c r="F7" s="6"/>
      <c r="G7" s="4">
        <v>24</v>
      </c>
      <c r="H7" s="6"/>
      <c r="I7" s="12" t="s">
        <v>18</v>
      </c>
      <c r="J7" s="4">
        <v>8</v>
      </c>
      <c r="K7" s="6"/>
      <c r="L7" s="6" t="s">
        <v>20</v>
      </c>
      <c r="M7" s="4">
        <v>1</v>
      </c>
      <c r="N7" s="4">
        <v>1</v>
      </c>
    </row>
    <row r="8" spans="1:14" ht="12.75">
      <c r="A8" s="6" t="s">
        <v>43</v>
      </c>
      <c r="B8" s="4">
        <v>16</v>
      </c>
      <c r="C8" s="7"/>
      <c r="D8" s="6" t="s">
        <v>22</v>
      </c>
      <c r="E8" s="4">
        <v>8</v>
      </c>
      <c r="F8" s="6"/>
      <c r="G8" s="4">
        <v>8</v>
      </c>
      <c r="H8" s="6"/>
      <c r="I8" s="12" t="s">
        <v>21</v>
      </c>
      <c r="J8" s="4">
        <v>8</v>
      </c>
      <c r="K8" s="6"/>
      <c r="L8" s="6" t="s">
        <v>23</v>
      </c>
      <c r="M8" s="4">
        <v>1</v>
      </c>
      <c r="N8" s="4">
        <v>1</v>
      </c>
    </row>
    <row r="9" spans="1:14" ht="12.75">
      <c r="A9" s="6" t="s">
        <v>44</v>
      </c>
      <c r="B9" s="4">
        <v>48</v>
      </c>
      <c r="C9" s="7"/>
      <c r="D9" s="6" t="s">
        <v>25</v>
      </c>
      <c r="E9" s="4">
        <v>48</v>
      </c>
      <c r="F9" s="6"/>
      <c r="G9" s="4">
        <v>48</v>
      </c>
      <c r="H9" s="6"/>
      <c r="I9" s="12" t="s">
        <v>24</v>
      </c>
      <c r="J9" s="4">
        <f>2+4+2</f>
        <v>8</v>
      </c>
      <c r="K9" s="6"/>
      <c r="L9" s="6" t="s">
        <v>26</v>
      </c>
      <c r="M9" s="4">
        <v>8</v>
      </c>
      <c r="N9" s="4">
        <v>8</v>
      </c>
    </row>
    <row r="10" spans="1:14" ht="12.75">
      <c r="A10" s="6" t="s">
        <v>45</v>
      </c>
      <c r="B10" s="4">
        <v>48</v>
      </c>
      <c r="C10" s="7"/>
      <c r="D10" s="6" t="s">
        <v>28</v>
      </c>
      <c r="E10" s="4">
        <v>48</v>
      </c>
      <c r="F10" s="6"/>
      <c r="G10" s="4">
        <v>48</v>
      </c>
      <c r="H10" s="6"/>
      <c r="I10" s="12" t="s">
        <v>27</v>
      </c>
      <c r="J10" s="4">
        <f>3+5</f>
        <v>8</v>
      </c>
      <c r="K10" s="6"/>
      <c r="L10" s="6" t="s">
        <v>29</v>
      </c>
      <c r="M10" s="4">
        <v>2</v>
      </c>
      <c r="N10" s="4">
        <v>2</v>
      </c>
    </row>
    <row r="11" spans="1:14" ht="12.75">
      <c r="A11" s="6" t="s">
        <v>46</v>
      </c>
      <c r="B11" s="4">
        <v>48</v>
      </c>
      <c r="C11" s="7"/>
      <c r="D11" s="6" t="s">
        <v>31</v>
      </c>
      <c r="E11" s="4">
        <v>16</v>
      </c>
      <c r="F11" s="6" t="s">
        <v>32</v>
      </c>
      <c r="G11" s="4">
        <v>32</v>
      </c>
      <c r="H11" s="6"/>
      <c r="I11" s="12" t="s">
        <v>30</v>
      </c>
      <c r="J11" s="4">
        <v>8</v>
      </c>
      <c r="K11" s="6"/>
      <c r="L11" s="6" t="s">
        <v>17</v>
      </c>
      <c r="M11" s="4">
        <v>1</v>
      </c>
      <c r="N11" s="4">
        <v>1</v>
      </c>
    </row>
    <row r="12" spans="1:14" ht="12.75">
      <c r="A12" s="6" t="s">
        <v>47</v>
      </c>
      <c r="B12" s="4">
        <v>16</v>
      </c>
      <c r="C12" s="7"/>
      <c r="D12" s="6" t="s">
        <v>34</v>
      </c>
      <c r="E12" s="4" t="s">
        <v>35</v>
      </c>
      <c r="F12" s="6" t="s">
        <v>31</v>
      </c>
      <c r="G12" s="4">
        <v>16</v>
      </c>
      <c r="H12" s="6"/>
      <c r="I12" s="12" t="s">
        <v>33</v>
      </c>
      <c r="J12" s="4">
        <f>5+2+1</f>
        <v>8</v>
      </c>
      <c r="K12" s="6"/>
      <c r="L12" s="6" t="s">
        <v>13</v>
      </c>
      <c r="M12" s="4">
        <v>5</v>
      </c>
      <c r="N12" s="4">
        <v>13</v>
      </c>
    </row>
    <row r="13" spans="1:14" ht="12.75">
      <c r="A13" s="6" t="s">
        <v>48</v>
      </c>
      <c r="B13" s="4">
        <v>48</v>
      </c>
      <c r="C13" s="7"/>
      <c r="D13" s="6" t="s">
        <v>16</v>
      </c>
      <c r="E13" s="4">
        <v>32</v>
      </c>
      <c r="F13" s="6" t="s">
        <v>34</v>
      </c>
      <c r="G13" s="4" t="s">
        <v>35</v>
      </c>
      <c r="H13" s="6"/>
      <c r="I13" s="12" t="s">
        <v>36</v>
      </c>
      <c r="J13" s="4">
        <v>8</v>
      </c>
      <c r="K13" s="6"/>
      <c r="L13" s="6" t="s">
        <v>34</v>
      </c>
      <c r="M13" s="4" t="s">
        <v>35</v>
      </c>
      <c r="N13" s="4" t="s">
        <v>35</v>
      </c>
    </row>
    <row r="14" spans="1:14" ht="12.75">
      <c r="A14" s="6" t="s">
        <v>34</v>
      </c>
      <c r="B14" s="4" t="s">
        <v>35</v>
      </c>
      <c r="C14" s="7"/>
      <c r="D14" s="6"/>
      <c r="E14" s="4"/>
      <c r="F14" s="6" t="s">
        <v>16</v>
      </c>
      <c r="G14" s="4">
        <v>32</v>
      </c>
      <c r="H14" s="6"/>
      <c r="I14" s="12" t="s">
        <v>37</v>
      </c>
      <c r="J14" s="4">
        <v>8</v>
      </c>
      <c r="K14" s="6"/>
      <c r="L14" s="6" t="s">
        <v>16</v>
      </c>
      <c r="M14" s="4">
        <v>16</v>
      </c>
      <c r="N14" s="4">
        <v>16</v>
      </c>
    </row>
    <row r="15" spans="1:14" ht="12.75">
      <c r="A15" s="6" t="s">
        <v>49</v>
      </c>
      <c r="B15" s="4">
        <v>32</v>
      </c>
      <c r="C15" s="7"/>
      <c r="D15" s="6"/>
      <c r="E15" s="4"/>
      <c r="F15" s="6"/>
      <c r="G15" s="6"/>
      <c r="H15" s="6"/>
      <c r="I15" s="12" t="s">
        <v>34</v>
      </c>
      <c r="J15" s="4" t="s">
        <v>38</v>
      </c>
      <c r="K15" s="6"/>
      <c r="L15" s="6"/>
      <c r="M15" s="6"/>
      <c r="N15" s="6"/>
    </row>
    <row r="16" spans="1:14" ht="12.75">
      <c r="A16" s="6"/>
      <c r="B16" s="4"/>
      <c r="C16" s="7"/>
      <c r="D16" s="6"/>
      <c r="E16" s="6"/>
      <c r="F16" s="6"/>
      <c r="G16" s="6"/>
      <c r="H16" s="6"/>
      <c r="I16" s="12" t="s">
        <v>39</v>
      </c>
      <c r="J16" s="4">
        <v>16</v>
      </c>
      <c r="K16" s="6"/>
      <c r="L16" s="6"/>
      <c r="M16" s="6"/>
      <c r="N16" s="6"/>
    </row>
    <row r="17" spans="1:14" ht="12.75">
      <c r="A17" s="6"/>
      <c r="B17" s="4"/>
      <c r="C17" s="7"/>
      <c r="D17" s="6"/>
      <c r="E17" s="6"/>
      <c r="F17" s="6"/>
      <c r="G17" s="6"/>
      <c r="H17" s="6"/>
      <c r="I17" s="12"/>
      <c r="J17" s="6"/>
      <c r="K17" s="6"/>
      <c r="L17" s="6"/>
      <c r="M17" s="6"/>
      <c r="N17" s="6"/>
    </row>
    <row r="18" spans="1:14" ht="12.75">
      <c r="A18" s="6" t="s">
        <v>53</v>
      </c>
      <c r="B18" s="4">
        <f>SUM(B3:B6)</f>
        <v>192</v>
      </c>
      <c r="C18" s="7"/>
      <c r="D18" s="6"/>
      <c r="E18" s="4">
        <f>SUM(E3:E4)</f>
        <v>96</v>
      </c>
      <c r="F18" s="6"/>
      <c r="G18" s="4">
        <f>SUM(G3:G4)</f>
        <v>96</v>
      </c>
      <c r="H18" s="6"/>
      <c r="I18" s="12"/>
      <c r="J18" s="4">
        <f>SUM(J3:J6)</f>
        <v>128</v>
      </c>
      <c r="K18" s="6"/>
      <c r="L18" s="6"/>
      <c r="M18" s="4">
        <f>M3</f>
        <v>68</v>
      </c>
      <c r="N18" s="4">
        <v>68</v>
      </c>
    </row>
    <row r="19" spans="1:14" ht="12.75">
      <c r="A19" s="6" t="s">
        <v>54</v>
      </c>
      <c r="B19" s="4">
        <f>SUM(B7:B15)</f>
        <v>272</v>
      </c>
      <c r="C19" s="7"/>
      <c r="D19" s="6"/>
      <c r="E19" s="4">
        <f>SUM(E5:E13)</f>
        <v>200</v>
      </c>
      <c r="F19" s="6"/>
      <c r="G19" s="4">
        <f>SUM(G5:G14)</f>
        <v>232</v>
      </c>
      <c r="H19" s="6"/>
      <c r="I19" s="7"/>
      <c r="J19" s="4">
        <f>SUM(J7:J16)</f>
        <v>80</v>
      </c>
      <c r="K19" s="6"/>
      <c r="L19" s="6"/>
      <c r="M19" s="4">
        <f>SUM(M4:M14)</f>
        <v>42</v>
      </c>
      <c r="N19" s="4">
        <f>SUM(N4:N14)</f>
        <v>50</v>
      </c>
    </row>
    <row r="20" spans="1:14" ht="12.75">
      <c r="A20" s="6" t="s">
        <v>50</v>
      </c>
      <c r="B20" s="4">
        <f>SUM(B18:B19)</f>
        <v>464</v>
      </c>
      <c r="C20" s="7"/>
      <c r="D20" s="6"/>
      <c r="E20" s="4">
        <f>SUM(E18:E19)</f>
        <v>296</v>
      </c>
      <c r="F20" s="6"/>
      <c r="G20" s="4">
        <f>SUM(G18:G19)</f>
        <v>328</v>
      </c>
      <c r="H20" s="6"/>
      <c r="I20" s="7"/>
      <c r="J20" s="4">
        <f>SUM(J18:J19)</f>
        <v>208</v>
      </c>
      <c r="K20" s="6"/>
      <c r="L20" s="6"/>
      <c r="M20" s="4">
        <f>SUM(M18:M19)</f>
        <v>110</v>
      </c>
      <c r="N20" s="4">
        <f>SUM(N18:N19)</f>
        <v>118</v>
      </c>
    </row>
    <row r="21" spans="1:14" ht="12.75">
      <c r="A21" s="6" t="s">
        <v>55</v>
      </c>
      <c r="B21" s="4">
        <v>4096</v>
      </c>
      <c r="C21" s="7"/>
      <c r="D21" s="7"/>
      <c r="E21" s="4">
        <v>4096</v>
      </c>
      <c r="F21" s="6"/>
      <c r="G21" s="4">
        <v>4096</v>
      </c>
      <c r="H21" s="7"/>
      <c r="I21" s="13"/>
      <c r="J21" s="4">
        <v>4096</v>
      </c>
      <c r="K21" s="7"/>
      <c r="L21" s="7"/>
      <c r="M21" s="4">
        <v>4096</v>
      </c>
      <c r="N21" s="4">
        <v>4096</v>
      </c>
    </row>
    <row r="22" spans="1:14" ht="12.75">
      <c r="A22" s="5" t="s">
        <v>40</v>
      </c>
      <c r="B22" s="14">
        <f>B20/B21</f>
        <v>0.11328125</v>
      </c>
      <c r="C22" s="7"/>
      <c r="D22" s="7"/>
      <c r="E22" s="14">
        <f>E20/E21</f>
        <v>0.072265625</v>
      </c>
      <c r="F22" s="7"/>
      <c r="G22" s="14">
        <f>G20/G21</f>
        <v>0.080078125</v>
      </c>
      <c r="H22" s="7"/>
      <c r="I22" s="7"/>
      <c r="J22" s="14">
        <f>J20/J21</f>
        <v>0.05078125</v>
      </c>
      <c r="K22" s="7"/>
      <c r="L22" s="7"/>
      <c r="M22" s="14">
        <f>M20/M21</f>
        <v>0.02685546875</v>
      </c>
      <c r="N22" s="14">
        <f>N20/N21</f>
        <v>0.02880859375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="70" zoomScaleNormal="70" workbookViewId="0" topLeftCell="A93">
      <selection activeCell="G123" sqref="G123"/>
    </sheetView>
  </sheetViews>
  <sheetFormatPr defaultColWidth="9.140625" defaultRowHeight="12.75"/>
  <cols>
    <col min="1" max="1" width="22.57421875" style="0" customWidth="1"/>
    <col min="3" max="3" width="10.8515625" style="0" bestFit="1" customWidth="1"/>
    <col min="4" max="4" width="12.7109375" style="0" customWidth="1"/>
    <col min="5" max="5" width="3.28125" style="0" customWidth="1"/>
    <col min="6" max="6" width="22.7109375" style="0" customWidth="1"/>
    <col min="8" max="8" width="13.00390625" style="0" customWidth="1"/>
    <col min="9" max="9" width="8.7109375" style="0" customWidth="1"/>
    <col min="10" max="10" width="3.140625" style="0" customWidth="1"/>
    <col min="11" max="11" width="25.7109375" style="0" customWidth="1"/>
    <col min="13" max="13" width="12.28125" style="0" customWidth="1"/>
  </cols>
  <sheetData>
    <row r="1" spans="1:19" ht="12.75">
      <c r="A1" s="71" t="s">
        <v>119</v>
      </c>
      <c r="B1" s="72"/>
      <c r="C1" s="72"/>
      <c r="D1" s="73"/>
      <c r="E1" s="1"/>
      <c r="F1" s="71" t="s">
        <v>118</v>
      </c>
      <c r="G1" s="74"/>
      <c r="H1" s="74"/>
      <c r="I1" s="11"/>
      <c r="J1" s="1"/>
      <c r="K1" s="71" t="s">
        <v>117</v>
      </c>
      <c r="L1" s="72"/>
      <c r="M1" s="72"/>
      <c r="N1" s="73"/>
      <c r="O1" s="1"/>
      <c r="P1" s="1"/>
      <c r="Q1" s="1"/>
      <c r="R1" s="1"/>
      <c r="S1" s="1"/>
    </row>
    <row r="2" spans="1:19" ht="21">
      <c r="A2" s="68"/>
      <c r="B2" s="68" t="s">
        <v>80</v>
      </c>
      <c r="C2" s="69" t="s">
        <v>85</v>
      </c>
      <c r="D2" s="70" t="s">
        <v>99</v>
      </c>
      <c r="E2" s="1"/>
      <c r="F2" s="6"/>
      <c r="G2" s="4" t="s">
        <v>80</v>
      </c>
      <c r="H2" s="3" t="s">
        <v>85</v>
      </c>
      <c r="I2" s="3" t="s">
        <v>99</v>
      </c>
      <c r="J2" s="1"/>
      <c r="K2" s="6"/>
      <c r="L2" s="6" t="s">
        <v>80</v>
      </c>
      <c r="M2" s="5" t="s">
        <v>85</v>
      </c>
      <c r="N2" s="3" t="s">
        <v>99</v>
      </c>
      <c r="O2" s="1"/>
      <c r="P2" s="1"/>
      <c r="Q2" s="1"/>
      <c r="R2" s="1"/>
      <c r="S2" s="1"/>
    </row>
    <row r="3" spans="1:19" ht="12.75">
      <c r="A3" s="4" t="s">
        <v>65</v>
      </c>
      <c r="B3" s="6"/>
      <c r="C3" s="20">
        <f>aSIFSTIME+(2*aSlotTime)</f>
        <v>5E-05</v>
      </c>
      <c r="D3" s="21">
        <f>0+C3</f>
        <v>5E-05</v>
      </c>
      <c r="E3" s="1"/>
      <c r="F3" s="7"/>
      <c r="G3" s="6"/>
      <c r="H3" s="6"/>
      <c r="I3" s="6"/>
      <c r="J3" s="1"/>
      <c r="K3" s="6"/>
      <c r="L3" s="6"/>
      <c r="M3" s="6"/>
      <c r="N3" s="6"/>
      <c r="O3" s="1"/>
      <c r="P3" s="1"/>
      <c r="Q3" s="1"/>
      <c r="R3" s="1"/>
      <c r="S3" s="1"/>
    </row>
    <row r="4" spans="1:19" ht="12.75">
      <c r="A4" s="4" t="s">
        <v>86</v>
      </c>
      <c r="B4" s="6">
        <f>Preamble+PLCP</f>
        <v>192</v>
      </c>
      <c r="C4" s="20">
        <f>B4/bitspersec</f>
        <v>8.727272727272728E-06</v>
      </c>
      <c r="D4" s="21">
        <f aca="true" t="shared" si="0" ref="D4:D67">D3+C4</f>
        <v>5.872727272727273E-05</v>
      </c>
      <c r="E4" s="1"/>
      <c r="F4" s="7"/>
      <c r="G4" s="6"/>
      <c r="H4" s="6"/>
      <c r="I4" s="6"/>
      <c r="J4" s="1"/>
      <c r="K4" s="4" t="s">
        <v>93</v>
      </c>
      <c r="L4" s="6"/>
      <c r="M4" s="21">
        <f>aSIFSTIME+aSlotTime</f>
        <v>3.0000000000000004E-05</v>
      </c>
      <c r="N4" s="6"/>
      <c r="O4" s="1"/>
      <c r="P4" s="1"/>
      <c r="Q4" s="1"/>
      <c r="R4" s="1"/>
      <c r="S4" s="1"/>
    </row>
    <row r="5" spans="1:19" ht="12.75">
      <c r="A5" s="4" t="s">
        <v>56</v>
      </c>
      <c r="B5" s="6">
        <v>160</v>
      </c>
      <c r="C5" s="20">
        <f>B5/bitspersec</f>
        <v>7.272727272727272E-06</v>
      </c>
      <c r="D5" s="21">
        <f t="shared" si="0"/>
        <v>6.6E-05</v>
      </c>
      <c r="E5" s="1"/>
      <c r="F5" s="6"/>
      <c r="G5" s="6"/>
      <c r="H5" s="6"/>
      <c r="I5" s="6"/>
      <c r="J5" s="1"/>
      <c r="K5" s="4" t="s">
        <v>94</v>
      </c>
      <c r="L5" s="6"/>
      <c r="M5" s="21"/>
      <c r="N5" s="6"/>
      <c r="O5" s="1"/>
      <c r="P5" s="1"/>
      <c r="Q5" s="1"/>
      <c r="R5" s="1"/>
      <c r="S5" s="1"/>
    </row>
    <row r="6" spans="1:19" ht="12.75">
      <c r="A6" s="4" t="s">
        <v>57</v>
      </c>
      <c r="B6" s="6"/>
      <c r="C6" s="20">
        <f>aSIFSTIME</f>
        <v>1E-05</v>
      </c>
      <c r="D6" s="21">
        <f t="shared" si="0"/>
        <v>7.6E-05</v>
      </c>
      <c r="E6" s="1"/>
      <c r="F6" s="6"/>
      <c r="G6" s="6"/>
      <c r="H6" s="6"/>
      <c r="I6" s="6"/>
      <c r="J6" s="1"/>
      <c r="K6" s="4" t="s">
        <v>57</v>
      </c>
      <c r="L6" s="6"/>
      <c r="M6" s="21">
        <f>aSIFSTIME</f>
        <v>1E-05</v>
      </c>
      <c r="N6" s="6"/>
      <c r="O6" s="1"/>
      <c r="P6" s="1"/>
      <c r="Q6" s="1"/>
      <c r="R6" s="1"/>
      <c r="S6" s="1"/>
    </row>
    <row r="7" spans="1:19" ht="12.75">
      <c r="A7" s="4" t="s">
        <v>86</v>
      </c>
      <c r="B7" s="6">
        <f>Preamble+PLCP</f>
        <v>192</v>
      </c>
      <c r="C7" s="20">
        <f>B7/bitspersec</f>
        <v>8.727272727272728E-06</v>
      </c>
      <c r="D7" s="21">
        <f t="shared" si="0"/>
        <v>8.472727272727274E-05</v>
      </c>
      <c r="E7" s="1"/>
      <c r="F7" s="6"/>
      <c r="G7" s="6"/>
      <c r="H7" s="6"/>
      <c r="I7" s="6"/>
      <c r="J7" s="1"/>
      <c r="K7" s="4" t="s">
        <v>86</v>
      </c>
      <c r="L7" s="6">
        <f>Preamble+PLCP</f>
        <v>192</v>
      </c>
      <c r="M7" s="20">
        <f>L7/bitspersec</f>
        <v>8.727272727272728E-06</v>
      </c>
      <c r="N7" s="6"/>
      <c r="O7" s="1"/>
      <c r="P7" s="1"/>
      <c r="Q7" s="1"/>
      <c r="R7" s="1"/>
      <c r="S7" s="1"/>
    </row>
    <row r="8" spans="1:19" ht="12.75">
      <c r="A8" s="4" t="s">
        <v>58</v>
      </c>
      <c r="B8" s="6">
        <f>8*14</f>
        <v>112</v>
      </c>
      <c r="C8" s="20">
        <f>B8/bitspersec</f>
        <v>5.090909090909091E-06</v>
      </c>
      <c r="D8" s="21">
        <f t="shared" si="0"/>
        <v>8.981818181818182E-05</v>
      </c>
      <c r="E8" s="1"/>
      <c r="F8" s="6"/>
      <c r="G8" s="6"/>
      <c r="H8" s="6"/>
      <c r="I8" s="6"/>
      <c r="J8" s="1"/>
      <c r="K8" s="4" t="s">
        <v>95</v>
      </c>
      <c r="L8" s="6"/>
      <c r="M8" s="21"/>
      <c r="N8" s="6"/>
      <c r="O8" s="1"/>
      <c r="P8" s="1"/>
      <c r="Q8" s="1"/>
      <c r="R8" s="1"/>
      <c r="S8" s="1"/>
    </row>
    <row r="9" spans="1:19" ht="12.75">
      <c r="A9" s="4" t="s">
        <v>57</v>
      </c>
      <c r="B9" s="6"/>
      <c r="C9" s="20">
        <f>aSIFSTIME</f>
        <v>1E-05</v>
      </c>
      <c r="D9" s="21">
        <f t="shared" si="0"/>
        <v>9.981818181818182E-05</v>
      </c>
      <c r="E9" s="1"/>
      <c r="F9" s="4" t="s">
        <v>65</v>
      </c>
      <c r="G9" s="6"/>
      <c r="H9" s="20">
        <f>aSIFSTIME+(2*aSlotTime)</f>
        <v>5E-05</v>
      </c>
      <c r="I9" s="21">
        <f>0+H9</f>
        <v>5E-05</v>
      </c>
      <c r="J9" s="1"/>
      <c r="K9" s="4" t="s">
        <v>57</v>
      </c>
      <c r="L9" s="6"/>
      <c r="M9" s="21">
        <f>aSIFSTIME</f>
        <v>1E-05</v>
      </c>
      <c r="N9" s="6"/>
      <c r="O9" s="1"/>
      <c r="P9" s="1"/>
      <c r="Q9" s="1"/>
      <c r="R9" s="1"/>
      <c r="S9" s="1"/>
    </row>
    <row r="10" spans="1:19" ht="12.75">
      <c r="A10" s="4" t="s">
        <v>86</v>
      </c>
      <c r="B10" s="6">
        <f>Preamble+PLCP</f>
        <v>192</v>
      </c>
      <c r="C10" s="20">
        <f>B10/bitspersec</f>
        <v>8.727272727272728E-06</v>
      </c>
      <c r="D10" s="21">
        <f t="shared" si="0"/>
        <v>0.00010854545454545455</v>
      </c>
      <c r="E10" s="1"/>
      <c r="F10" s="4" t="s">
        <v>86</v>
      </c>
      <c r="G10" s="6">
        <f>Preamble+PLCP</f>
        <v>192</v>
      </c>
      <c r="H10" s="20">
        <f>G10/bitspersec</f>
        <v>8.727272727272728E-06</v>
      </c>
      <c r="I10" s="21">
        <f aca="true" t="shared" si="1" ref="I10:I18">I9+H10</f>
        <v>5.872727272727273E-05</v>
      </c>
      <c r="J10" s="1"/>
      <c r="K10" s="4" t="s">
        <v>86</v>
      </c>
      <c r="L10" s="6">
        <f>Preamble+PLCP</f>
        <v>192</v>
      </c>
      <c r="M10" s="20">
        <f>L10/bitspersec</f>
        <v>8.727272727272728E-06</v>
      </c>
      <c r="N10" s="6"/>
      <c r="O10" s="1"/>
      <c r="P10" s="1"/>
      <c r="Q10" s="1"/>
      <c r="R10" s="1"/>
      <c r="S10" s="1"/>
    </row>
    <row r="11" spans="1:19" ht="12.75">
      <c r="A11" s="4" t="s">
        <v>59</v>
      </c>
      <c r="B11" s="6">
        <f>8*34</f>
        <v>272</v>
      </c>
      <c r="C11" s="20">
        <f>B11/bitspersec</f>
        <v>1.2363636363636364E-05</v>
      </c>
      <c r="D11" s="21">
        <f>D10+C11+((Payload*8)/bitspersec)</f>
        <v>0.0004932727272727273</v>
      </c>
      <c r="E11" s="1"/>
      <c r="F11" s="4" t="s">
        <v>88</v>
      </c>
      <c r="G11" s="6">
        <f>MacPayLdHdr</f>
        <v>272</v>
      </c>
      <c r="H11" s="20">
        <f>G11/bitspersec</f>
        <v>1.2363636363636364E-05</v>
      </c>
      <c r="I11" s="21">
        <f>I10+H11+((Payload*8)/bitspersec)</f>
        <v>0.0004434545454545455</v>
      </c>
      <c r="J11" s="1"/>
      <c r="K11" s="4" t="s">
        <v>96</v>
      </c>
      <c r="L11" s="6"/>
      <c r="M11" s="21"/>
      <c r="N11" s="6"/>
      <c r="O11" s="1"/>
      <c r="P11" s="1"/>
      <c r="Q11" s="1"/>
      <c r="R11" s="1"/>
      <c r="S11" s="1"/>
    </row>
    <row r="12" spans="1:19" ht="12.75">
      <c r="A12" s="4" t="s">
        <v>57</v>
      </c>
      <c r="B12" s="6"/>
      <c r="C12" s="20">
        <f>aSIFSTIME</f>
        <v>1E-05</v>
      </c>
      <c r="D12" s="21">
        <f t="shared" si="0"/>
        <v>0.0005032727272727273</v>
      </c>
      <c r="E12" s="1"/>
      <c r="F12" s="4" t="s">
        <v>57</v>
      </c>
      <c r="G12" s="6"/>
      <c r="H12" s="20">
        <f>aSIFSTIME</f>
        <v>1E-05</v>
      </c>
      <c r="I12" s="21">
        <f t="shared" si="1"/>
        <v>0.0004534545454545455</v>
      </c>
      <c r="J12" s="1"/>
      <c r="K12" s="4" t="s">
        <v>57</v>
      </c>
      <c r="L12" s="6"/>
      <c r="M12" s="21">
        <f>aSIFSTIME</f>
        <v>1E-05</v>
      </c>
      <c r="N12" s="6"/>
      <c r="O12" s="1"/>
      <c r="P12" s="1"/>
      <c r="Q12" s="1"/>
      <c r="R12" s="1"/>
      <c r="S12" s="1"/>
    </row>
    <row r="13" spans="1:19" ht="12.75">
      <c r="A13" s="4" t="s">
        <v>86</v>
      </c>
      <c r="B13" s="6">
        <f>Preamble+PLCP</f>
        <v>192</v>
      </c>
      <c r="C13" s="20">
        <f>B13/bitspersec</f>
        <v>8.727272727272728E-06</v>
      </c>
      <c r="D13" s="21">
        <f t="shared" si="0"/>
        <v>0.0005120000000000001</v>
      </c>
      <c r="E13" s="1"/>
      <c r="F13" s="4" t="s">
        <v>86</v>
      </c>
      <c r="G13" s="6">
        <f>Preamble+PLCP</f>
        <v>192</v>
      </c>
      <c r="H13" s="20">
        <f>G13/bitspersec</f>
        <v>8.727272727272728E-06</v>
      </c>
      <c r="I13" s="21">
        <f t="shared" si="1"/>
        <v>0.00046218181818181823</v>
      </c>
      <c r="J13" s="1"/>
      <c r="K13" s="4" t="s">
        <v>86</v>
      </c>
      <c r="L13" s="6">
        <f>Preamble+PLCP</f>
        <v>192</v>
      </c>
      <c r="M13" s="20">
        <f>L13/bitspersec</f>
        <v>8.727272727272728E-06</v>
      </c>
      <c r="N13" s="6"/>
      <c r="O13" s="1"/>
      <c r="P13" s="1"/>
      <c r="Q13" s="1"/>
      <c r="R13" s="1"/>
      <c r="S13" s="1"/>
    </row>
    <row r="14" spans="1:19" ht="12.75">
      <c r="A14" s="4" t="s">
        <v>60</v>
      </c>
      <c r="B14" s="6">
        <f>8*14</f>
        <v>112</v>
      </c>
      <c r="C14" s="20">
        <f>B14/bitspersec</f>
        <v>5.090909090909091E-06</v>
      </c>
      <c r="D14" s="21">
        <f t="shared" si="0"/>
        <v>0.0005170909090909092</v>
      </c>
      <c r="E14" s="1"/>
      <c r="F14" s="4" t="s">
        <v>60</v>
      </c>
      <c r="G14" s="6">
        <f>AckOvrHd</f>
        <v>112</v>
      </c>
      <c r="H14" s="20">
        <f>G14/bitspersec</f>
        <v>5.090909090909091E-06</v>
      </c>
      <c r="I14" s="21">
        <f t="shared" si="1"/>
        <v>0.0004672727272727273</v>
      </c>
      <c r="J14" s="1"/>
      <c r="K14" s="4" t="s">
        <v>97</v>
      </c>
      <c r="L14" s="6"/>
      <c r="M14" s="21"/>
      <c r="N14" s="6"/>
      <c r="O14" s="1"/>
      <c r="P14" s="1"/>
      <c r="Q14" s="1"/>
      <c r="R14" s="1"/>
      <c r="S14" s="1"/>
    </row>
    <row r="15" spans="1:19" ht="12.75">
      <c r="A15" s="4" t="s">
        <v>57</v>
      </c>
      <c r="B15" s="6"/>
      <c r="C15" s="20">
        <f>aSIFSTIME</f>
        <v>1E-05</v>
      </c>
      <c r="D15" s="21">
        <f t="shared" si="0"/>
        <v>0.0005270909090909092</v>
      </c>
      <c r="E15" s="1"/>
      <c r="F15" s="4" t="s">
        <v>65</v>
      </c>
      <c r="G15" s="6"/>
      <c r="H15" s="20">
        <f>aSIFSTIME+(2*aSlotTime)</f>
        <v>5E-05</v>
      </c>
      <c r="I15" s="21">
        <f t="shared" si="1"/>
        <v>0.0005172727272727273</v>
      </c>
      <c r="J15" s="1"/>
      <c r="K15" s="20"/>
      <c r="L15" s="6"/>
      <c r="M15" s="21"/>
      <c r="N15" s="6"/>
      <c r="O15" s="1"/>
      <c r="P15" s="1"/>
      <c r="Q15" s="1"/>
      <c r="R15" s="1"/>
      <c r="S15" s="1"/>
    </row>
    <row r="16" spans="1:19" ht="12.75">
      <c r="A16" s="4" t="s">
        <v>86</v>
      </c>
      <c r="B16" s="6">
        <f>Preamble+PLCP</f>
        <v>192</v>
      </c>
      <c r="C16" s="20">
        <f>B16/bitspersec</f>
        <v>8.727272727272728E-06</v>
      </c>
      <c r="D16" s="21">
        <f t="shared" si="0"/>
        <v>0.000535818181818182</v>
      </c>
      <c r="E16" s="1"/>
      <c r="F16" s="4" t="s">
        <v>86</v>
      </c>
      <c r="G16" s="6">
        <f>Preamble+PLCP</f>
        <v>192</v>
      </c>
      <c r="H16" s="20">
        <f>G16/bitspersec</f>
        <v>8.727272727272728E-06</v>
      </c>
      <c r="I16" s="21">
        <f t="shared" si="1"/>
        <v>0.0005260000000000001</v>
      </c>
      <c r="J16" s="1"/>
      <c r="K16" s="17" t="s">
        <v>138</v>
      </c>
      <c r="L16" s="1"/>
      <c r="M16" s="19"/>
      <c r="N16" s="1"/>
      <c r="O16" s="1"/>
      <c r="P16" s="1"/>
      <c r="Q16" s="1"/>
      <c r="R16" s="1"/>
      <c r="S16" s="1"/>
    </row>
    <row r="17" spans="1:19" ht="12.75">
      <c r="A17" s="4" t="s">
        <v>61</v>
      </c>
      <c r="B17" s="6">
        <f>8*34</f>
        <v>272</v>
      </c>
      <c r="C17" s="20">
        <f>B17/bitspersec</f>
        <v>1.2363636363636364E-05</v>
      </c>
      <c r="D17" s="21">
        <f>D16+C17+((Payload*8)/bitspersec)</f>
        <v>0.0009205454545454547</v>
      </c>
      <c r="E17" s="1"/>
      <c r="F17" s="4" t="s">
        <v>89</v>
      </c>
      <c r="G17" s="6">
        <f>MacPayLdHdr</f>
        <v>272</v>
      </c>
      <c r="H17" s="20">
        <f>G17/bitspersec</f>
        <v>1.2363636363636364E-05</v>
      </c>
      <c r="I17" s="21">
        <f>I16+H17+((Payload*8)/bitspersec)</f>
        <v>0.0009107272727272729</v>
      </c>
      <c r="J17" s="1"/>
      <c r="K17" s="1" t="s">
        <v>139</v>
      </c>
      <c r="L17" s="1"/>
      <c r="M17" s="19"/>
      <c r="N17" s="1"/>
      <c r="O17" s="1"/>
      <c r="P17" s="1"/>
      <c r="Q17" s="1"/>
      <c r="R17" s="1"/>
      <c r="S17" s="1"/>
    </row>
    <row r="18" spans="1:19" ht="12.75">
      <c r="A18" s="4" t="s">
        <v>57</v>
      </c>
      <c r="B18" s="6"/>
      <c r="C18" s="20">
        <f>aSIFSTIME</f>
        <v>1E-05</v>
      </c>
      <c r="D18" s="21">
        <f t="shared" si="0"/>
        <v>0.0009305454545454547</v>
      </c>
      <c r="E18" s="1"/>
      <c r="F18" s="4" t="s">
        <v>57</v>
      </c>
      <c r="G18" s="6"/>
      <c r="H18" s="20">
        <f>aSIFSTIME</f>
        <v>1E-05</v>
      </c>
      <c r="I18" s="21">
        <f t="shared" si="1"/>
        <v>0.0009207272727272729</v>
      </c>
      <c r="J18" s="1"/>
      <c r="K18" s="26" t="s">
        <v>140</v>
      </c>
      <c r="L18" s="1"/>
      <c r="M18" s="19"/>
      <c r="N18" s="1"/>
      <c r="O18" s="1"/>
      <c r="P18" s="1"/>
      <c r="Q18" s="1"/>
      <c r="R18" s="1"/>
      <c r="S18" s="1"/>
    </row>
    <row r="19" spans="1:19" ht="12.75">
      <c r="A19" s="4" t="s">
        <v>86</v>
      </c>
      <c r="B19" s="6">
        <f>Preamble+PLCP</f>
        <v>192</v>
      </c>
      <c r="C19" s="20">
        <f>B19/bitspersec</f>
        <v>8.727272727272728E-06</v>
      </c>
      <c r="D19" s="21">
        <f t="shared" si="0"/>
        <v>0.0009392727272727275</v>
      </c>
      <c r="E19" s="1"/>
      <c r="F19" s="4" t="s">
        <v>86</v>
      </c>
      <c r="G19" s="6">
        <f>Preamble+PLCP</f>
        <v>192</v>
      </c>
      <c r="H19" s="20">
        <f>G19/bitspersec</f>
        <v>8.727272727272728E-06</v>
      </c>
      <c r="I19" s="21">
        <f aca="true" t="shared" si="2" ref="I19:I69">I18+H19</f>
        <v>0.0009294545454545457</v>
      </c>
      <c r="J19" s="1"/>
      <c r="K19" s="1"/>
      <c r="L19" s="1"/>
      <c r="M19" s="19"/>
      <c r="N19" s="1"/>
      <c r="O19" s="1"/>
      <c r="P19" s="1"/>
      <c r="Q19" s="1"/>
      <c r="R19" s="1"/>
      <c r="S19" s="1"/>
    </row>
    <row r="20" spans="1:19" ht="12.75">
      <c r="A20" s="4" t="s">
        <v>62</v>
      </c>
      <c r="B20" s="6">
        <f>8*14</f>
        <v>112</v>
      </c>
      <c r="C20" s="20">
        <f>B20/bitspersec</f>
        <v>5.090909090909091E-06</v>
      </c>
      <c r="D20" s="21">
        <f t="shared" si="0"/>
        <v>0.0009443636363636366</v>
      </c>
      <c r="E20" s="1"/>
      <c r="F20" s="4" t="s">
        <v>62</v>
      </c>
      <c r="G20" s="6">
        <f>AckOvrHd</f>
        <v>112</v>
      </c>
      <c r="H20" s="20">
        <f>G20/bitspersec</f>
        <v>5.090909090909091E-06</v>
      </c>
      <c r="I20" s="21">
        <f t="shared" si="2"/>
        <v>0.0009345454545454548</v>
      </c>
      <c r="J20" s="1"/>
      <c r="K20" s="26"/>
      <c r="L20" s="1"/>
      <c r="M20" s="19"/>
      <c r="N20" s="1"/>
      <c r="O20" s="1"/>
      <c r="P20" s="1"/>
      <c r="Q20" s="1"/>
      <c r="R20" s="1"/>
      <c r="S20" s="1"/>
    </row>
    <row r="21" spans="1:19" ht="12.75">
      <c r="A21" s="4" t="s">
        <v>57</v>
      </c>
      <c r="B21" s="6"/>
      <c r="C21" s="20">
        <f>aSIFSTIME</f>
        <v>1E-05</v>
      </c>
      <c r="D21" s="21">
        <f t="shared" si="0"/>
        <v>0.0009543636363636367</v>
      </c>
      <c r="E21" s="1"/>
      <c r="F21" s="4" t="s">
        <v>65</v>
      </c>
      <c r="G21" s="6"/>
      <c r="H21" s="20">
        <f>aSIFSTIME+(2*aSlotTime)</f>
        <v>5E-05</v>
      </c>
      <c r="I21" s="21">
        <f t="shared" si="2"/>
        <v>0.0009845454545454547</v>
      </c>
      <c r="J21" s="1"/>
      <c r="K21" s="1"/>
      <c r="L21" s="1"/>
      <c r="M21" s="19"/>
      <c r="N21" s="1"/>
      <c r="O21" s="1"/>
      <c r="P21" s="1"/>
      <c r="Q21" s="1"/>
      <c r="R21" s="1"/>
      <c r="S21" s="1"/>
    </row>
    <row r="22" spans="1:19" ht="12.75">
      <c r="A22" s="4" t="s">
        <v>86</v>
      </c>
      <c r="B22" s="6">
        <f>Preamble+PLCP</f>
        <v>192</v>
      </c>
      <c r="C22" s="20">
        <f>B22/bitspersec</f>
        <v>8.727272727272728E-06</v>
      </c>
      <c r="D22" s="21">
        <f t="shared" si="0"/>
        <v>0.0009630909090909094</v>
      </c>
      <c r="E22" s="1"/>
      <c r="F22" s="4" t="s">
        <v>86</v>
      </c>
      <c r="G22" s="6">
        <f>Preamble+PLCP</f>
        <v>192</v>
      </c>
      <c r="H22" s="20">
        <f>G22/bitspersec</f>
        <v>8.727272727272728E-06</v>
      </c>
      <c r="I22" s="21">
        <f t="shared" si="2"/>
        <v>0.0009932727272727274</v>
      </c>
      <c r="J22" s="1"/>
      <c r="K22" s="1"/>
      <c r="L22" s="1"/>
      <c r="M22" s="19"/>
      <c r="N22" s="1"/>
      <c r="O22" s="1"/>
      <c r="P22" s="1"/>
      <c r="Q22" s="1"/>
      <c r="R22" s="1"/>
      <c r="S22" s="1"/>
    </row>
    <row r="23" spans="1:19" ht="12.75">
      <c r="A23" s="4" t="s">
        <v>63</v>
      </c>
      <c r="B23" s="6">
        <f>8*34</f>
        <v>272</v>
      </c>
      <c r="C23" s="20">
        <f>B23/bitspersec</f>
        <v>1.2363636363636364E-05</v>
      </c>
      <c r="D23" s="21">
        <f>D22+C23+((Payload*8)/bitspersec)</f>
        <v>0.0013478181818181822</v>
      </c>
      <c r="E23" s="1"/>
      <c r="F23" s="4" t="s">
        <v>100</v>
      </c>
      <c r="G23" s="6">
        <f>MacPayLdHdr</f>
        <v>272</v>
      </c>
      <c r="H23" s="20">
        <f>G23/bitspersec</f>
        <v>1.2363636363636364E-05</v>
      </c>
      <c r="I23" s="21">
        <f>I22+H23+((Payload*8)/bitspersec)</f>
        <v>0.001378</v>
      </c>
      <c r="J23" s="1"/>
      <c r="K23" s="1"/>
      <c r="L23" s="1"/>
      <c r="M23" s="19"/>
      <c r="N23" s="1"/>
      <c r="O23" s="1"/>
      <c r="P23" s="1"/>
      <c r="Q23" s="1"/>
      <c r="R23" s="1"/>
      <c r="S23" s="1"/>
    </row>
    <row r="24" spans="1:19" ht="12.75">
      <c r="A24" s="4" t="s">
        <v>57</v>
      </c>
      <c r="B24" s="6"/>
      <c r="C24" s="20">
        <f>aSIFSTIME</f>
        <v>1E-05</v>
      </c>
      <c r="D24" s="21">
        <f t="shared" si="0"/>
        <v>0.0013578181818181823</v>
      </c>
      <c r="E24" s="1"/>
      <c r="F24" s="4" t="s">
        <v>57</v>
      </c>
      <c r="G24" s="6"/>
      <c r="H24" s="20">
        <f>aSIFSTIME</f>
        <v>1E-05</v>
      </c>
      <c r="I24" s="21">
        <f t="shared" si="2"/>
        <v>0.0013880000000000001</v>
      </c>
      <c r="J24" s="1"/>
      <c r="K24" s="1"/>
      <c r="L24" s="1"/>
      <c r="M24" s="19"/>
      <c r="N24" s="1"/>
      <c r="O24" s="1"/>
      <c r="P24" s="1"/>
      <c r="Q24" s="1"/>
      <c r="R24" s="1"/>
      <c r="S24" s="1"/>
    </row>
    <row r="25" spans="1:19" ht="12.75">
      <c r="A25" s="4" t="s">
        <v>86</v>
      </c>
      <c r="B25" s="6">
        <f>Preamble+PLCP</f>
        <v>192</v>
      </c>
      <c r="C25" s="20">
        <f>B25/bitspersec</f>
        <v>8.727272727272728E-06</v>
      </c>
      <c r="D25" s="21">
        <f t="shared" si="0"/>
        <v>0.001366545454545455</v>
      </c>
      <c r="E25" s="1"/>
      <c r="F25" s="4" t="s">
        <v>86</v>
      </c>
      <c r="G25" s="6">
        <f>Preamble+PLCP</f>
        <v>192</v>
      </c>
      <c r="H25" s="20">
        <f>G25/bitspersec</f>
        <v>8.727272727272728E-06</v>
      </c>
      <c r="I25" s="21">
        <f t="shared" si="2"/>
        <v>0.0013967272727272728</v>
      </c>
      <c r="J25" s="1"/>
      <c r="K25" s="1"/>
      <c r="L25" s="1"/>
      <c r="M25" s="19"/>
      <c r="N25" s="1"/>
      <c r="O25" s="1"/>
      <c r="P25" s="1"/>
      <c r="Q25" s="1"/>
      <c r="R25" s="1"/>
      <c r="S25" s="1"/>
    </row>
    <row r="26" spans="1:19" ht="12.75">
      <c r="A26" s="4" t="s">
        <v>64</v>
      </c>
      <c r="B26" s="6">
        <f>8*14</f>
        <v>112</v>
      </c>
      <c r="C26" s="20">
        <f>B26/bitspersec</f>
        <v>5.090909090909091E-06</v>
      </c>
      <c r="D26" s="21">
        <f t="shared" si="0"/>
        <v>0.001371636363636364</v>
      </c>
      <c r="E26" s="1"/>
      <c r="F26" s="4" t="s">
        <v>64</v>
      </c>
      <c r="G26" s="6">
        <f>AckOvrHd</f>
        <v>112</v>
      </c>
      <c r="H26" s="20">
        <f>G26/bitspersec</f>
        <v>5.090909090909091E-06</v>
      </c>
      <c r="I26" s="21">
        <f t="shared" si="2"/>
        <v>0.0014018181818181818</v>
      </c>
      <c r="J26" s="1"/>
      <c r="K26" s="1"/>
      <c r="L26" s="1"/>
      <c r="M26" s="19"/>
      <c r="N26" s="1"/>
      <c r="O26" s="1"/>
      <c r="P26" s="1"/>
      <c r="Q26" s="1"/>
      <c r="R26" s="1"/>
      <c r="S26" s="1"/>
    </row>
    <row r="27" spans="1:19" ht="12.75">
      <c r="A27" s="4" t="s">
        <v>57</v>
      </c>
      <c r="B27" s="6"/>
      <c r="C27" s="20">
        <f>aSIFSTIME</f>
        <v>1E-05</v>
      </c>
      <c r="D27" s="21">
        <f t="shared" si="0"/>
        <v>0.001381636363636364</v>
      </c>
      <c r="E27" s="1"/>
      <c r="F27" s="4" t="s">
        <v>65</v>
      </c>
      <c r="G27" s="6"/>
      <c r="H27" s="20">
        <f>aSIFSTIME+(2*aSlotTime)</f>
        <v>5E-05</v>
      </c>
      <c r="I27" s="21">
        <f t="shared" si="2"/>
        <v>0.0014518181818181817</v>
      </c>
      <c r="J27" s="1"/>
      <c r="K27" s="1"/>
      <c r="L27" s="1"/>
      <c r="M27" s="19"/>
      <c r="N27" s="1"/>
      <c r="O27" s="1"/>
      <c r="P27" s="1"/>
      <c r="Q27" s="1"/>
      <c r="R27" s="1"/>
      <c r="S27" s="1"/>
    </row>
    <row r="28" spans="1:19" ht="12.75">
      <c r="A28" s="4" t="s">
        <v>86</v>
      </c>
      <c r="B28" s="6">
        <f>Preamble+PLCP</f>
        <v>192</v>
      </c>
      <c r="C28" s="20">
        <f>B28/bitspersec</f>
        <v>8.727272727272728E-06</v>
      </c>
      <c r="D28" s="21">
        <f t="shared" si="0"/>
        <v>0.0013903636363636366</v>
      </c>
      <c r="E28" s="1"/>
      <c r="F28" s="4" t="s">
        <v>86</v>
      </c>
      <c r="G28" s="6">
        <f>Preamble+PLCP</f>
        <v>192</v>
      </c>
      <c r="H28" s="20">
        <f>G28/bitspersec</f>
        <v>8.727272727272728E-06</v>
      </c>
      <c r="I28" s="21">
        <f t="shared" si="2"/>
        <v>0.0014605454545454544</v>
      </c>
      <c r="J28" s="1"/>
      <c r="K28" s="1"/>
      <c r="L28" s="1"/>
      <c r="M28" s="19"/>
      <c r="N28" s="1"/>
      <c r="O28" s="1"/>
      <c r="P28" s="1"/>
      <c r="Q28" s="1"/>
      <c r="R28" s="1"/>
      <c r="S28" s="1"/>
    </row>
    <row r="29" spans="1:19" ht="12.75">
      <c r="A29" s="4" t="s">
        <v>66</v>
      </c>
      <c r="B29" s="6">
        <f>8*34</f>
        <v>272</v>
      </c>
      <c r="C29" s="20">
        <f>B29/bitspersec</f>
        <v>1.2363636363636364E-05</v>
      </c>
      <c r="D29" s="21">
        <f>D28+C29+((Payload*8)/bitspersec)</f>
        <v>0.0017750909090909093</v>
      </c>
      <c r="E29" s="1"/>
      <c r="F29" s="4" t="s">
        <v>88</v>
      </c>
      <c r="G29" s="6">
        <f>MacPayLdHdr</f>
        <v>272</v>
      </c>
      <c r="H29" s="20">
        <f>G29/bitspersec</f>
        <v>1.2363636363636364E-05</v>
      </c>
      <c r="I29" s="21">
        <f>I28+H29+((Payload*8)/bitspersec)</f>
        <v>0.001845272727272727</v>
      </c>
      <c r="J29" s="1"/>
      <c r="K29" s="1"/>
      <c r="L29" s="1"/>
      <c r="M29" s="19"/>
      <c r="N29" s="1"/>
      <c r="O29" s="1"/>
      <c r="P29" s="1"/>
      <c r="Q29" s="1"/>
      <c r="R29" s="1"/>
      <c r="S29" s="1"/>
    </row>
    <row r="30" spans="1:19" ht="12.75">
      <c r="A30" s="4" t="s">
        <v>57</v>
      </c>
      <c r="B30" s="6"/>
      <c r="C30" s="20">
        <f>aSIFSTIME</f>
        <v>1E-05</v>
      </c>
      <c r="D30" s="21">
        <f t="shared" si="0"/>
        <v>0.0017850909090909093</v>
      </c>
      <c r="E30" s="1"/>
      <c r="F30" s="4" t="s">
        <v>57</v>
      </c>
      <c r="G30" s="6"/>
      <c r="H30" s="20">
        <f>aSIFSTIME</f>
        <v>1E-05</v>
      </c>
      <c r="I30" s="21">
        <f t="shared" si="2"/>
        <v>0.001855272727272727</v>
      </c>
      <c r="J30" s="1"/>
      <c r="K30" s="1"/>
      <c r="L30" s="1"/>
      <c r="M30" s="19"/>
      <c r="N30" s="1"/>
      <c r="O30" s="1"/>
      <c r="P30" s="1"/>
      <c r="Q30" s="1"/>
      <c r="R30" s="1"/>
      <c r="S30" s="1"/>
    </row>
    <row r="31" spans="1:19" ht="12.75">
      <c r="A31" s="4" t="s">
        <v>86</v>
      </c>
      <c r="B31" s="6">
        <f>Preamble+PLCP</f>
        <v>192</v>
      </c>
      <c r="C31" s="20">
        <f>B31/bitspersec</f>
        <v>8.727272727272728E-06</v>
      </c>
      <c r="D31" s="21">
        <f t="shared" si="0"/>
        <v>0.001793818181818182</v>
      </c>
      <c r="E31" s="1"/>
      <c r="F31" s="4" t="s">
        <v>86</v>
      </c>
      <c r="G31" s="6">
        <f>Preamble+PLCP</f>
        <v>192</v>
      </c>
      <c r="H31" s="20">
        <f>G31/bitspersec</f>
        <v>8.727272727272728E-06</v>
      </c>
      <c r="I31" s="21">
        <f t="shared" si="2"/>
        <v>0.0018639999999999998</v>
      </c>
      <c r="J31" s="1"/>
      <c r="K31" s="1"/>
      <c r="L31" s="1"/>
      <c r="M31" s="19"/>
      <c r="N31" s="1"/>
      <c r="O31" s="1"/>
      <c r="P31" s="1"/>
      <c r="Q31" s="1"/>
      <c r="R31" s="1"/>
      <c r="S31" s="1"/>
    </row>
    <row r="32" spans="1:19" ht="12.75">
      <c r="A32" s="4" t="s">
        <v>67</v>
      </c>
      <c r="B32" s="6">
        <f>8*14</f>
        <v>112</v>
      </c>
      <c r="C32" s="20">
        <f>B32/bitspersec</f>
        <v>5.090909090909091E-06</v>
      </c>
      <c r="D32" s="21">
        <f t="shared" si="0"/>
        <v>0.001798909090909091</v>
      </c>
      <c r="E32" s="1"/>
      <c r="F32" s="4" t="s">
        <v>60</v>
      </c>
      <c r="G32" s="6">
        <f>AckOvrHd</f>
        <v>112</v>
      </c>
      <c r="H32" s="20">
        <f>G32/bitspersec</f>
        <v>5.090909090909091E-06</v>
      </c>
      <c r="I32" s="21">
        <f t="shared" si="2"/>
        <v>0.0018690909090909088</v>
      </c>
      <c r="J32" s="1"/>
      <c r="L32" s="1"/>
      <c r="M32" s="19"/>
      <c r="N32" s="1"/>
      <c r="O32" s="1"/>
      <c r="P32" s="1"/>
      <c r="Q32" s="1"/>
      <c r="R32" s="1"/>
      <c r="S32" s="1"/>
    </row>
    <row r="33" spans="1:19" ht="12.75">
      <c r="A33" s="4" t="s">
        <v>57</v>
      </c>
      <c r="B33" s="6"/>
      <c r="C33" s="20">
        <f>aSIFSTIME</f>
        <v>1E-05</v>
      </c>
      <c r="D33" s="21">
        <f t="shared" si="0"/>
        <v>0.001808909090909091</v>
      </c>
      <c r="E33" s="1"/>
      <c r="F33" s="4" t="s">
        <v>65</v>
      </c>
      <c r="G33" s="6"/>
      <c r="H33" s="20">
        <f>aSIFSTIME+(2*aSlotTime)</f>
        <v>5E-05</v>
      </c>
      <c r="I33" s="21">
        <f t="shared" si="2"/>
        <v>0.0019190909090909087</v>
      </c>
      <c r="J33" s="1"/>
      <c r="L33" s="1"/>
      <c r="M33" s="19"/>
      <c r="N33" s="1"/>
      <c r="O33" s="1"/>
      <c r="P33" s="1"/>
      <c r="Q33" s="1"/>
      <c r="R33" s="1"/>
      <c r="S33" s="1"/>
    </row>
    <row r="34" spans="1:19" ht="12.75">
      <c r="A34" s="4" t="s">
        <v>86</v>
      </c>
      <c r="B34" s="6">
        <f>Preamble+PLCP</f>
        <v>192</v>
      </c>
      <c r="C34" s="20">
        <f>B34/bitspersec</f>
        <v>8.727272727272728E-06</v>
      </c>
      <c r="D34" s="21">
        <f t="shared" si="0"/>
        <v>0.0018176363636363637</v>
      </c>
      <c r="E34" s="1"/>
      <c r="F34" s="4" t="s">
        <v>86</v>
      </c>
      <c r="G34" s="6">
        <f>Preamble+PLCP</f>
        <v>192</v>
      </c>
      <c r="H34" s="20">
        <f>G34/bitspersec</f>
        <v>8.727272727272728E-06</v>
      </c>
      <c r="I34" s="21">
        <f t="shared" si="2"/>
        <v>0.0019278181818181814</v>
      </c>
      <c r="J34" s="1"/>
      <c r="K34" s="1"/>
      <c r="L34" s="1"/>
      <c r="M34" s="19"/>
      <c r="N34" s="1"/>
      <c r="O34" s="1"/>
      <c r="P34" s="1"/>
      <c r="Q34" s="1"/>
      <c r="R34" s="1"/>
      <c r="S34" s="1"/>
    </row>
    <row r="35" spans="1:19" ht="12.75">
      <c r="A35" s="4" t="s">
        <v>68</v>
      </c>
      <c r="B35" s="6">
        <f>8*34</f>
        <v>272</v>
      </c>
      <c r="C35" s="20">
        <f>B35/bitspersec</f>
        <v>1.2363636363636364E-05</v>
      </c>
      <c r="D35" s="21">
        <f>D34+C35+((Payload*8)/bitspersec)</f>
        <v>0.0022023636363636364</v>
      </c>
      <c r="E35" s="1"/>
      <c r="F35" s="4" t="s">
        <v>89</v>
      </c>
      <c r="G35" s="6">
        <f>MacPayLdHdr</f>
        <v>272</v>
      </c>
      <c r="H35" s="20">
        <f>G35/bitspersec</f>
        <v>1.2363636363636364E-05</v>
      </c>
      <c r="I35" s="21">
        <f>I34+H35+((Payload*8)/bitspersec)</f>
        <v>0.0023125454545454543</v>
      </c>
      <c r="J35" s="1"/>
      <c r="K35" s="1"/>
      <c r="L35" s="1"/>
      <c r="M35" s="19"/>
      <c r="N35" s="1"/>
      <c r="O35" s="1"/>
      <c r="P35" s="1"/>
      <c r="Q35" s="1"/>
      <c r="R35" s="1"/>
      <c r="S35" s="1"/>
    </row>
    <row r="36" spans="1:19" ht="12.75">
      <c r="A36" s="4" t="s">
        <v>57</v>
      </c>
      <c r="B36" s="6"/>
      <c r="C36" s="20">
        <f>aSIFSTIME</f>
        <v>1E-05</v>
      </c>
      <c r="D36" s="21">
        <f t="shared" si="0"/>
        <v>0.0022123636363636364</v>
      </c>
      <c r="E36" s="1"/>
      <c r="F36" s="4" t="s">
        <v>57</v>
      </c>
      <c r="G36" s="6"/>
      <c r="H36" s="20">
        <f>aSIFSTIME</f>
        <v>1E-05</v>
      </c>
      <c r="I36" s="21">
        <f t="shared" si="2"/>
        <v>0.0023225454545454543</v>
      </c>
      <c r="J36" s="1"/>
      <c r="K36" s="1" t="s">
        <v>141</v>
      </c>
      <c r="L36" s="1"/>
      <c r="M36" s="19"/>
      <c r="N36" s="1"/>
      <c r="O36" s="1"/>
      <c r="P36" s="1"/>
      <c r="Q36" s="1"/>
      <c r="R36" s="1"/>
      <c r="S36" s="1"/>
    </row>
    <row r="37" spans="1:19" ht="12.75">
      <c r="A37" s="4" t="s">
        <v>86</v>
      </c>
      <c r="B37" s="6">
        <f>Preamble+PLCP</f>
        <v>192</v>
      </c>
      <c r="C37" s="20">
        <f>B37/bitspersec</f>
        <v>8.727272727272728E-06</v>
      </c>
      <c r="D37" s="21">
        <f t="shared" si="0"/>
        <v>0.002221090909090909</v>
      </c>
      <c r="E37" s="1"/>
      <c r="F37" s="4" t="s">
        <v>86</v>
      </c>
      <c r="G37" s="6">
        <f>Preamble+PLCP</f>
        <v>192</v>
      </c>
      <c r="H37" s="20">
        <f>G37/bitspersec</f>
        <v>8.727272727272728E-06</v>
      </c>
      <c r="I37" s="21">
        <f t="shared" si="2"/>
        <v>0.002331272727272727</v>
      </c>
      <c r="J37" s="1"/>
      <c r="K37" s="1" t="s">
        <v>142</v>
      </c>
      <c r="L37" s="1"/>
      <c r="M37" s="19"/>
      <c r="N37" s="1"/>
      <c r="O37" s="1"/>
      <c r="P37" s="1"/>
      <c r="Q37" s="1"/>
      <c r="R37" s="1"/>
      <c r="S37" s="1"/>
    </row>
    <row r="38" spans="1:19" ht="12.75">
      <c r="A38" s="4" t="s">
        <v>69</v>
      </c>
      <c r="B38" s="6">
        <f>8*14</f>
        <v>112</v>
      </c>
      <c r="C38" s="20">
        <f>B38/bitspersec</f>
        <v>5.090909090909091E-06</v>
      </c>
      <c r="D38" s="21">
        <f t="shared" si="0"/>
        <v>0.002226181818181818</v>
      </c>
      <c r="E38" s="1"/>
      <c r="F38" s="4" t="s">
        <v>101</v>
      </c>
      <c r="G38" s="6">
        <f>AckOvrHd</f>
        <v>112</v>
      </c>
      <c r="H38" s="20">
        <f>G38/bitspersec</f>
        <v>5.090909090909091E-06</v>
      </c>
      <c r="I38" s="21">
        <f t="shared" si="2"/>
        <v>0.002336363636363636</v>
      </c>
      <c r="J38" s="1"/>
      <c r="K38" s="1"/>
      <c r="L38" s="1"/>
      <c r="M38" s="19"/>
      <c r="N38" s="1"/>
      <c r="O38" s="1"/>
      <c r="P38" s="1"/>
      <c r="Q38" s="1"/>
      <c r="R38" s="1"/>
      <c r="S38" s="1"/>
    </row>
    <row r="39" spans="1:19" ht="12.75">
      <c r="A39" s="4" t="s">
        <v>57</v>
      </c>
      <c r="B39" s="6"/>
      <c r="C39" s="20">
        <f>aSIFSTIME</f>
        <v>1E-05</v>
      </c>
      <c r="D39" s="21">
        <f t="shared" si="0"/>
        <v>0.002236181818181818</v>
      </c>
      <c r="E39" s="1"/>
      <c r="F39" s="4" t="s">
        <v>65</v>
      </c>
      <c r="G39" s="6"/>
      <c r="H39" s="20">
        <f>aSIFSTIME+(2*aSlotTime)</f>
        <v>5E-05</v>
      </c>
      <c r="I39" s="21">
        <f t="shared" si="2"/>
        <v>0.002386363636363636</v>
      </c>
      <c r="J39" s="1"/>
      <c r="K39" s="4" t="s">
        <v>65</v>
      </c>
      <c r="L39" s="7"/>
      <c r="M39" s="20">
        <f>aSIFSTIME+(2*aSlotTime)</f>
        <v>5E-05</v>
      </c>
      <c r="N39" s="21">
        <f>0+M39</f>
        <v>5E-05</v>
      </c>
      <c r="O39" s="1"/>
      <c r="P39" s="1"/>
      <c r="Q39" s="1"/>
      <c r="R39" s="1"/>
      <c r="S39" s="1"/>
    </row>
    <row r="40" spans="1:19" ht="12.75">
      <c r="A40" s="4" t="s">
        <v>86</v>
      </c>
      <c r="B40" s="6">
        <f>Preamble+PLCP</f>
        <v>192</v>
      </c>
      <c r="C40" s="20">
        <f>B40/bitspersec</f>
        <v>8.727272727272728E-06</v>
      </c>
      <c r="D40" s="21">
        <f t="shared" si="0"/>
        <v>0.002244909090909091</v>
      </c>
      <c r="E40" s="1"/>
      <c r="F40" s="4" t="s">
        <v>86</v>
      </c>
      <c r="G40" s="6">
        <f>Preamble+PLCP</f>
        <v>192</v>
      </c>
      <c r="H40" s="20">
        <f>G40/bitspersec</f>
        <v>8.727272727272728E-06</v>
      </c>
      <c r="I40" s="21">
        <f t="shared" si="2"/>
        <v>0.0023950909090909088</v>
      </c>
      <c r="J40" s="1"/>
      <c r="K40" s="4" t="s">
        <v>86</v>
      </c>
      <c r="L40" s="6">
        <f>Preamble+PLCP</f>
        <v>192</v>
      </c>
      <c r="M40" s="20">
        <f>L40/bitspersec</f>
        <v>8.727272727272728E-06</v>
      </c>
      <c r="N40" s="21">
        <f>N39+M40</f>
        <v>5.872727272727273E-05</v>
      </c>
      <c r="O40" s="1"/>
      <c r="P40" s="1"/>
      <c r="Q40" s="1"/>
      <c r="R40" s="1"/>
      <c r="S40" s="1"/>
    </row>
    <row r="41" spans="1:19" ht="12.75">
      <c r="A41" s="4" t="s">
        <v>70</v>
      </c>
      <c r="B41" s="6">
        <f>8*34</f>
        <v>272</v>
      </c>
      <c r="C41" s="20">
        <f>B41/bitspersec</f>
        <v>1.2363636363636364E-05</v>
      </c>
      <c r="D41" s="21">
        <f>D40+C41+((Payload*8)/bitspersec)</f>
        <v>0.0026296363636363635</v>
      </c>
      <c r="E41" s="1"/>
      <c r="F41" s="4" t="s">
        <v>100</v>
      </c>
      <c r="G41" s="6">
        <f>MacPayLdHdr</f>
        <v>272</v>
      </c>
      <c r="H41" s="20">
        <f>G41/bitspersec</f>
        <v>1.2363636363636364E-05</v>
      </c>
      <c r="I41" s="21">
        <f>I40+H41+((Payload*8)/bitspersec)</f>
        <v>0.0027798181818181815</v>
      </c>
      <c r="J41" s="1"/>
      <c r="K41" s="4" t="s">
        <v>89</v>
      </c>
      <c r="L41" s="6">
        <f>MacPayLdHdr</f>
        <v>272</v>
      </c>
      <c r="M41" s="20">
        <f>L41/bitspersec</f>
        <v>1.2363636363636364E-05</v>
      </c>
      <c r="N41" s="21">
        <f>N40+M41+((Payload*8)/bitspersec)</f>
        <v>0.0004434545454545455</v>
      </c>
      <c r="O41" s="1"/>
      <c r="P41" s="1"/>
      <c r="Q41" s="1"/>
      <c r="R41" s="1"/>
      <c r="S41" s="1"/>
    </row>
    <row r="42" spans="1:19" ht="12.75">
      <c r="A42" s="4" t="s">
        <v>57</v>
      </c>
      <c r="B42" s="6"/>
      <c r="C42" s="20">
        <f>aSIFSTIME</f>
        <v>1E-05</v>
      </c>
      <c r="D42" s="21">
        <f t="shared" si="0"/>
        <v>0.0026396363636363635</v>
      </c>
      <c r="E42" s="1"/>
      <c r="F42" s="4" t="s">
        <v>57</v>
      </c>
      <c r="G42" s="6"/>
      <c r="H42" s="20">
        <f>aSIFSTIME</f>
        <v>1E-05</v>
      </c>
      <c r="I42" s="21">
        <f t="shared" si="2"/>
        <v>0.0027898181818181815</v>
      </c>
      <c r="J42" s="1"/>
      <c r="K42" s="4" t="s">
        <v>57</v>
      </c>
      <c r="L42" s="6"/>
      <c r="M42" s="20">
        <f>aSIFSTIME</f>
        <v>1E-05</v>
      </c>
      <c r="N42" s="21">
        <f>N41+M42</f>
        <v>0.0004534545454545455</v>
      </c>
      <c r="O42" s="1"/>
      <c r="P42" s="1"/>
      <c r="Q42" s="1"/>
      <c r="R42" s="1"/>
      <c r="S42" s="1"/>
    </row>
    <row r="43" spans="1:19" ht="12.75">
      <c r="A43" s="4" t="s">
        <v>86</v>
      </c>
      <c r="B43" s="6">
        <f>Preamble+PLCP</f>
        <v>192</v>
      </c>
      <c r="C43" s="20">
        <f>B43/bitspersec</f>
        <v>8.727272727272728E-06</v>
      </c>
      <c r="D43" s="21">
        <f t="shared" si="0"/>
        <v>0.002648363636363636</v>
      </c>
      <c r="E43" s="1"/>
      <c r="F43" s="4" t="s">
        <v>86</v>
      </c>
      <c r="G43" s="6">
        <f>Preamble+PLCP</f>
        <v>192</v>
      </c>
      <c r="H43" s="20">
        <f>G43/bitspersec</f>
        <v>8.727272727272728E-06</v>
      </c>
      <c r="I43" s="21">
        <f t="shared" si="2"/>
        <v>0.002798545454545454</v>
      </c>
      <c r="J43" s="1"/>
      <c r="K43" s="4" t="s">
        <v>86</v>
      </c>
      <c r="L43" s="6">
        <f>Preamble+PLCP</f>
        <v>192</v>
      </c>
      <c r="M43" s="20">
        <f>L43/bitspersec</f>
        <v>8.727272727272728E-06</v>
      </c>
      <c r="N43" s="21">
        <f>N42+M43</f>
        <v>0.00046218181818181823</v>
      </c>
      <c r="O43" s="1"/>
      <c r="P43" s="1"/>
      <c r="Q43" s="1"/>
      <c r="R43" s="1"/>
      <c r="S43" s="1"/>
    </row>
    <row r="44" spans="1:19" ht="12.75">
      <c r="A44" s="4" t="s">
        <v>71</v>
      </c>
      <c r="B44" s="6">
        <f>8*14</f>
        <v>112</v>
      </c>
      <c r="C44" s="20">
        <f>B44/bitspersec</f>
        <v>5.090909090909091E-06</v>
      </c>
      <c r="D44" s="21">
        <f t="shared" si="0"/>
        <v>0.002653454545454545</v>
      </c>
      <c r="E44" s="1"/>
      <c r="F44" s="4" t="s">
        <v>102</v>
      </c>
      <c r="G44" s="6">
        <f>AckOvrHd</f>
        <v>112</v>
      </c>
      <c r="H44" s="20">
        <f>G44/bitspersec</f>
        <v>5.090909090909091E-06</v>
      </c>
      <c r="I44" s="21">
        <f t="shared" si="2"/>
        <v>0.002803636363636363</v>
      </c>
      <c r="J44" s="1"/>
      <c r="K44" s="4" t="s">
        <v>62</v>
      </c>
      <c r="L44" s="6">
        <f>AckOvrHd</f>
        <v>112</v>
      </c>
      <c r="M44" s="20">
        <f>L44/bitspersec</f>
        <v>5.090909090909091E-06</v>
      </c>
      <c r="N44" s="21">
        <f>N43+M44</f>
        <v>0.0004672727272727273</v>
      </c>
      <c r="O44" s="1"/>
      <c r="P44" s="1"/>
      <c r="Q44" s="1"/>
      <c r="R44" s="1"/>
      <c r="S44" s="1"/>
    </row>
    <row r="45" spans="1:19" ht="12.75">
      <c r="A45" s="4" t="s">
        <v>57</v>
      </c>
      <c r="B45" s="6"/>
      <c r="C45" s="20">
        <f>aSIFSTIME</f>
        <v>1E-05</v>
      </c>
      <c r="D45" s="21">
        <f t="shared" si="0"/>
        <v>0.0026634545454545452</v>
      </c>
      <c r="E45" s="1"/>
      <c r="F45" s="4" t="s">
        <v>65</v>
      </c>
      <c r="G45" s="6"/>
      <c r="H45" s="20">
        <f>aSIFSTIME+(2*aSlotTime)</f>
        <v>5E-05</v>
      </c>
      <c r="I45" s="21">
        <f t="shared" si="2"/>
        <v>0.0028536363636363633</v>
      </c>
      <c r="J45" s="1"/>
      <c r="K45" s="4" t="s">
        <v>65</v>
      </c>
      <c r="L45" s="6"/>
      <c r="M45" s="20">
        <f>aSIFSTIME+(2*aSlotTime)</f>
        <v>5E-05</v>
      </c>
      <c r="N45" s="21">
        <f>N44+M45</f>
        <v>0.0005172727272727273</v>
      </c>
      <c r="O45" s="1"/>
      <c r="P45" s="1"/>
      <c r="Q45" s="1"/>
      <c r="R45" s="1"/>
      <c r="S45" s="1"/>
    </row>
    <row r="46" spans="1:19" ht="12.75">
      <c r="A46" s="4" t="s">
        <v>86</v>
      </c>
      <c r="B46" s="6">
        <f>Preamble+PLCP</f>
        <v>192</v>
      </c>
      <c r="C46" s="20">
        <f>B46/bitspersec</f>
        <v>8.727272727272728E-06</v>
      </c>
      <c r="D46" s="21">
        <f t="shared" si="0"/>
        <v>0.002672181818181818</v>
      </c>
      <c r="E46" s="1"/>
      <c r="F46" s="4" t="s">
        <v>86</v>
      </c>
      <c r="G46" s="6">
        <f>Preamble+PLCP</f>
        <v>192</v>
      </c>
      <c r="H46" s="20">
        <f>G46/bitspersec</f>
        <v>8.727272727272728E-06</v>
      </c>
      <c r="I46" s="21">
        <f t="shared" si="2"/>
        <v>0.002862363636363636</v>
      </c>
      <c r="J46" s="1"/>
      <c r="K46" s="4" t="s">
        <v>86</v>
      </c>
      <c r="L46" s="6">
        <f>Preamble+PLCP</f>
        <v>192</v>
      </c>
      <c r="M46" s="20">
        <f>L46/bitspersec</f>
        <v>8.727272727272728E-06</v>
      </c>
      <c r="N46" s="21">
        <f>N45+M46</f>
        <v>0.0005260000000000001</v>
      </c>
      <c r="O46" s="1"/>
      <c r="P46" s="1"/>
      <c r="Q46" s="1"/>
      <c r="R46" s="1"/>
      <c r="S46" s="1"/>
    </row>
    <row r="47" spans="1:19" ht="12.75">
      <c r="A47" s="4" t="s">
        <v>72</v>
      </c>
      <c r="B47" s="6">
        <f>8*34</f>
        <v>272</v>
      </c>
      <c r="C47" s="20">
        <f>B47/bitspersec</f>
        <v>1.2363636363636364E-05</v>
      </c>
      <c r="D47" s="21">
        <f>D46+C47+((Payload*8)/bitspersec)</f>
        <v>0.0030569090909090906</v>
      </c>
      <c r="E47" s="1"/>
      <c r="F47" s="4" t="s">
        <v>88</v>
      </c>
      <c r="G47" s="6">
        <f>MacPayLdHdr</f>
        <v>272</v>
      </c>
      <c r="H47" s="20">
        <f>G47/bitspersec</f>
        <v>1.2363636363636364E-05</v>
      </c>
      <c r="I47" s="21">
        <f>I46+H47+((Payload*8)/bitspersec)</f>
        <v>0.0032470909090909087</v>
      </c>
      <c r="J47" s="1"/>
      <c r="K47" s="4" t="s">
        <v>100</v>
      </c>
      <c r="L47" s="6">
        <f>MacPayLdHdr</f>
        <v>272</v>
      </c>
      <c r="M47" s="20">
        <f>L47/bitspersec</f>
        <v>1.2363636363636364E-05</v>
      </c>
      <c r="N47" s="21">
        <f>N46+M47+((Payload*8)/bitspersec)</f>
        <v>0.0009107272727272729</v>
      </c>
      <c r="O47" s="1"/>
      <c r="P47" s="1"/>
      <c r="Q47" s="1"/>
      <c r="R47" s="1"/>
      <c r="S47" s="1"/>
    </row>
    <row r="48" spans="1:19" ht="12.75">
      <c r="A48" s="4" t="s">
        <v>57</v>
      </c>
      <c r="B48" s="6"/>
      <c r="C48" s="20">
        <f>aSIFSTIME</f>
        <v>1E-05</v>
      </c>
      <c r="D48" s="21">
        <f t="shared" si="0"/>
        <v>0.0030669090909090906</v>
      </c>
      <c r="E48" s="1"/>
      <c r="F48" s="4" t="s">
        <v>57</v>
      </c>
      <c r="G48" s="6"/>
      <c r="H48" s="20">
        <f>aSIFSTIME</f>
        <v>1E-05</v>
      </c>
      <c r="I48" s="21">
        <f t="shared" si="2"/>
        <v>0.0032570909090909087</v>
      </c>
      <c r="J48" s="1"/>
      <c r="K48" s="4" t="s">
        <v>57</v>
      </c>
      <c r="L48" s="6"/>
      <c r="M48" s="20">
        <f>aSIFSTIME</f>
        <v>1E-05</v>
      </c>
      <c r="N48" s="21">
        <f>N47+M48</f>
        <v>0.0009207272727272729</v>
      </c>
      <c r="O48" s="1"/>
      <c r="P48" s="1"/>
      <c r="Q48" s="1"/>
      <c r="R48" s="1"/>
      <c r="S48" s="1"/>
    </row>
    <row r="49" spans="1:19" ht="12.75">
      <c r="A49" s="4" t="s">
        <v>86</v>
      </c>
      <c r="B49" s="6">
        <f>Preamble+PLCP</f>
        <v>192</v>
      </c>
      <c r="C49" s="20">
        <f>B49/bitspersec</f>
        <v>8.727272727272728E-06</v>
      </c>
      <c r="D49" s="21">
        <f t="shared" si="0"/>
        <v>0.0030756363636363633</v>
      </c>
      <c r="E49" s="1"/>
      <c r="F49" s="4" t="s">
        <v>86</v>
      </c>
      <c r="G49" s="6">
        <f>Preamble+PLCP</f>
        <v>192</v>
      </c>
      <c r="H49" s="20">
        <f>G49/bitspersec</f>
        <v>8.727272727272728E-06</v>
      </c>
      <c r="I49" s="21">
        <f t="shared" si="2"/>
        <v>0.0032658181818181814</v>
      </c>
      <c r="J49" s="1"/>
      <c r="K49" s="4" t="s">
        <v>86</v>
      </c>
      <c r="L49" s="6">
        <f>Preamble+PLCP</f>
        <v>192</v>
      </c>
      <c r="M49" s="20">
        <f>L49/bitspersec</f>
        <v>8.727272727272728E-06</v>
      </c>
      <c r="N49" s="21">
        <f>N48+M49</f>
        <v>0.0009294545454545457</v>
      </c>
      <c r="O49" s="1"/>
      <c r="P49" s="1"/>
      <c r="Q49" s="1"/>
      <c r="R49" s="1"/>
      <c r="S49" s="1"/>
    </row>
    <row r="50" spans="1:19" ht="12.75">
      <c r="A50" s="4" t="s">
        <v>73</v>
      </c>
      <c r="B50" s="6">
        <f>8*14</f>
        <v>112</v>
      </c>
      <c r="C50" s="20">
        <f>B50/bitspersec</f>
        <v>5.090909090909091E-06</v>
      </c>
      <c r="D50" s="21">
        <f t="shared" si="0"/>
        <v>0.0030807272727272723</v>
      </c>
      <c r="E50" s="1"/>
      <c r="F50" s="4" t="s">
        <v>60</v>
      </c>
      <c r="G50" s="6">
        <f>AckOvrHd</f>
        <v>112</v>
      </c>
      <c r="H50" s="20">
        <f>G50/bitspersec</f>
        <v>5.090909090909091E-06</v>
      </c>
      <c r="I50" s="21">
        <f t="shared" si="2"/>
        <v>0.0032709090909090904</v>
      </c>
      <c r="J50" s="1"/>
      <c r="K50" s="4" t="s">
        <v>102</v>
      </c>
      <c r="L50" s="6">
        <f>AckOvrHd</f>
        <v>112</v>
      </c>
      <c r="M50" s="20">
        <f>L50/bitspersec</f>
        <v>5.090909090909091E-06</v>
      </c>
      <c r="N50" s="21">
        <f>N49+M50</f>
        <v>0.0009345454545454548</v>
      </c>
      <c r="O50" s="1"/>
      <c r="P50" s="1"/>
      <c r="Q50" s="1"/>
      <c r="R50" s="1"/>
      <c r="S50" s="1"/>
    </row>
    <row r="51" spans="1:19" ht="12.75">
      <c r="A51" s="4" t="s">
        <v>57</v>
      </c>
      <c r="B51" s="6"/>
      <c r="C51" s="20">
        <f>aSIFSTIME</f>
        <v>1E-05</v>
      </c>
      <c r="D51" s="21">
        <f t="shared" si="0"/>
        <v>0.0030907272727272723</v>
      </c>
      <c r="E51" s="1"/>
      <c r="F51" s="4" t="s">
        <v>65</v>
      </c>
      <c r="G51" s="6"/>
      <c r="H51" s="20">
        <f>aSIFSTIME+(2*aSlotTime)</f>
        <v>5E-05</v>
      </c>
      <c r="I51" s="21">
        <f t="shared" si="2"/>
        <v>0.0033209090909090905</v>
      </c>
      <c r="J51" s="1"/>
      <c r="K51" s="4" t="s">
        <v>65</v>
      </c>
      <c r="L51" s="7"/>
      <c r="M51" s="20">
        <f>aSIFSTIME+(2*aSlotTime)</f>
        <v>5E-05</v>
      </c>
      <c r="N51" s="21">
        <f>N50+M51</f>
        <v>0.0009845454545454547</v>
      </c>
      <c r="O51" s="1"/>
      <c r="P51" s="1"/>
      <c r="Q51" s="1"/>
      <c r="R51" s="1"/>
      <c r="S51" s="1"/>
    </row>
    <row r="52" spans="1:19" ht="12.75">
      <c r="A52" s="4" t="s">
        <v>86</v>
      </c>
      <c r="B52" s="6">
        <f>Preamble+PLCP</f>
        <v>192</v>
      </c>
      <c r="C52" s="20">
        <f>B52/bitspersec</f>
        <v>8.727272727272728E-06</v>
      </c>
      <c r="D52" s="21">
        <f t="shared" si="0"/>
        <v>0.003099454545454545</v>
      </c>
      <c r="E52" s="1"/>
      <c r="F52" s="4" t="s">
        <v>86</v>
      </c>
      <c r="G52" s="6">
        <f>Preamble+PLCP</f>
        <v>192</v>
      </c>
      <c r="H52" s="20">
        <f>G52/bitspersec</f>
        <v>8.727272727272728E-06</v>
      </c>
      <c r="I52" s="21">
        <f t="shared" si="2"/>
        <v>0.003329636363636363</v>
      </c>
      <c r="J52" s="1"/>
      <c r="K52" s="4" t="s">
        <v>86</v>
      </c>
      <c r="L52" s="6">
        <f>Preamble+PLCP</f>
        <v>192</v>
      </c>
      <c r="M52" s="20">
        <f>L52/bitspersec</f>
        <v>8.727272727272728E-06</v>
      </c>
      <c r="N52" s="21">
        <f>N51+M52</f>
        <v>0.0009932727272727274</v>
      </c>
      <c r="O52" s="1"/>
      <c r="P52" s="1"/>
      <c r="Q52" s="1"/>
      <c r="R52" s="1"/>
      <c r="S52" s="1"/>
    </row>
    <row r="53" spans="1:19" ht="12.75">
      <c r="A53" s="4" t="s">
        <v>74</v>
      </c>
      <c r="B53" s="6">
        <f>8*34</f>
        <v>272</v>
      </c>
      <c r="C53" s="20">
        <f>B53/bitspersec</f>
        <v>1.2363636363636364E-05</v>
      </c>
      <c r="D53" s="21">
        <f>D52+C53+((Payload*8)/bitspersec)</f>
        <v>0.0034841818181818177</v>
      </c>
      <c r="E53" s="1"/>
      <c r="F53" s="4" t="s">
        <v>89</v>
      </c>
      <c r="G53" s="6">
        <f>MacPayLdHdr</f>
        <v>272</v>
      </c>
      <c r="H53" s="20">
        <f>G53/bitspersec</f>
        <v>1.2363636363636364E-05</v>
      </c>
      <c r="I53" s="21">
        <f>I52+H53+((Payload*8)/bitspersec)</f>
        <v>0.003714363636363636</v>
      </c>
      <c r="J53" s="1"/>
      <c r="K53" s="4" t="s">
        <v>89</v>
      </c>
      <c r="L53" s="6">
        <f>MacPayLdHdr</f>
        <v>272</v>
      </c>
      <c r="M53" s="20">
        <f>L53/bitspersec</f>
        <v>1.2363636363636364E-05</v>
      </c>
      <c r="N53" s="21">
        <f>N52+M53+((Payload*8)/bitspersec)</f>
        <v>0.001378</v>
      </c>
      <c r="O53" s="1"/>
      <c r="P53" s="1"/>
      <c r="Q53" s="1"/>
      <c r="R53" s="1"/>
      <c r="S53" s="1"/>
    </row>
    <row r="54" spans="1:19" ht="12.75">
      <c r="A54" s="4" t="s">
        <v>57</v>
      </c>
      <c r="B54" s="6"/>
      <c r="C54" s="20">
        <f>aSIFSTIME</f>
        <v>1E-05</v>
      </c>
      <c r="D54" s="21">
        <f t="shared" si="0"/>
        <v>0.0034941818181818177</v>
      </c>
      <c r="E54" s="1"/>
      <c r="F54" s="4" t="s">
        <v>57</v>
      </c>
      <c r="G54" s="6"/>
      <c r="H54" s="20">
        <f>aSIFSTIME</f>
        <v>1E-05</v>
      </c>
      <c r="I54" s="21">
        <f t="shared" si="2"/>
        <v>0.003724363636363636</v>
      </c>
      <c r="J54" s="1"/>
      <c r="K54" s="4" t="s">
        <v>57</v>
      </c>
      <c r="L54" s="6"/>
      <c r="M54" s="20">
        <f>aSIFSTIME</f>
        <v>1E-05</v>
      </c>
      <c r="N54" s="21">
        <f>N53+M54</f>
        <v>0.0013880000000000001</v>
      </c>
      <c r="O54" s="1"/>
      <c r="P54" s="1"/>
      <c r="Q54" s="1"/>
      <c r="R54" s="1"/>
      <c r="S54" s="1"/>
    </row>
    <row r="55" spans="1:19" ht="12.75">
      <c r="A55" s="4" t="s">
        <v>86</v>
      </c>
      <c r="B55" s="6">
        <f>Preamble+PLCP</f>
        <v>192</v>
      </c>
      <c r="C55" s="20">
        <f>B55/bitspersec</f>
        <v>8.727272727272728E-06</v>
      </c>
      <c r="D55" s="21">
        <f t="shared" si="0"/>
        <v>0.0035029090909090904</v>
      </c>
      <c r="E55" s="1"/>
      <c r="F55" s="4" t="s">
        <v>86</v>
      </c>
      <c r="G55" s="6">
        <f>Preamble+PLCP</f>
        <v>192</v>
      </c>
      <c r="H55" s="20">
        <f>G55/bitspersec</f>
        <v>8.727272727272728E-06</v>
      </c>
      <c r="I55" s="21">
        <f t="shared" si="2"/>
        <v>0.0037330909090909086</v>
      </c>
      <c r="J55" s="1"/>
      <c r="K55" s="4" t="s">
        <v>86</v>
      </c>
      <c r="L55" s="6">
        <f>Preamble+PLCP</f>
        <v>192</v>
      </c>
      <c r="M55" s="20">
        <f>L55/bitspersec</f>
        <v>8.727272727272728E-06</v>
      </c>
      <c r="N55" s="21">
        <f>N54+M55</f>
        <v>0.0013967272727272728</v>
      </c>
      <c r="O55" s="1"/>
      <c r="P55" s="1"/>
      <c r="Q55" s="1"/>
      <c r="R55" s="1"/>
      <c r="S55" s="1"/>
    </row>
    <row r="56" spans="1:19" ht="12.75">
      <c r="A56" s="4" t="s">
        <v>75</v>
      </c>
      <c r="B56" s="6">
        <f>8*14</f>
        <v>112</v>
      </c>
      <c r="C56" s="20">
        <f>B56/bitspersec</f>
        <v>5.090909090909091E-06</v>
      </c>
      <c r="D56" s="21">
        <f t="shared" si="0"/>
        <v>0.0035079999999999994</v>
      </c>
      <c r="E56" s="1"/>
      <c r="F56" s="4" t="s">
        <v>62</v>
      </c>
      <c r="G56" s="6">
        <f>AckOvrHd</f>
        <v>112</v>
      </c>
      <c r="H56" s="20">
        <f>G56/bitspersec</f>
        <v>5.090909090909091E-06</v>
      </c>
      <c r="I56" s="21">
        <f t="shared" si="2"/>
        <v>0.0037381818181818176</v>
      </c>
      <c r="J56" s="1"/>
      <c r="K56" s="4" t="s">
        <v>101</v>
      </c>
      <c r="L56" s="6">
        <f>AckOvrHd</f>
        <v>112</v>
      </c>
      <c r="M56" s="20">
        <f>L56/bitspersec</f>
        <v>5.090909090909091E-06</v>
      </c>
      <c r="N56" s="21">
        <f>N55+M56</f>
        <v>0.0014018181818181818</v>
      </c>
      <c r="O56" s="1"/>
      <c r="P56" s="1"/>
      <c r="Q56" s="1"/>
      <c r="R56" s="1"/>
      <c r="S56" s="1"/>
    </row>
    <row r="57" spans="1:19" ht="12.75">
      <c r="A57" s="4" t="s">
        <v>57</v>
      </c>
      <c r="B57" s="6"/>
      <c r="C57" s="20">
        <f>aSIFSTIME</f>
        <v>1E-05</v>
      </c>
      <c r="D57" s="21">
        <f t="shared" si="0"/>
        <v>0.0035179999999999994</v>
      </c>
      <c r="E57" s="1"/>
      <c r="F57" s="4" t="s">
        <v>65</v>
      </c>
      <c r="G57" s="6"/>
      <c r="H57" s="20">
        <f>aSIFSTIME+(2*aSlotTime)</f>
        <v>5E-05</v>
      </c>
      <c r="I57" s="21">
        <f t="shared" si="2"/>
        <v>0.0037881818181818177</v>
      </c>
      <c r="J57" s="1"/>
      <c r="K57" s="4" t="s">
        <v>65</v>
      </c>
      <c r="L57" s="7"/>
      <c r="M57" s="20">
        <f>aSIFSTIME+(2*aSlotTime)</f>
        <v>5E-05</v>
      </c>
      <c r="N57" s="21">
        <f>N56+M57</f>
        <v>0.0014518181818181817</v>
      </c>
      <c r="O57" s="1"/>
      <c r="P57" s="1"/>
      <c r="Q57" s="1"/>
      <c r="R57" s="1"/>
      <c r="S57" s="1"/>
    </row>
    <row r="58" spans="1:19" ht="12.75">
      <c r="A58" s="4" t="s">
        <v>86</v>
      </c>
      <c r="B58" s="6">
        <f>Preamble+PLCP</f>
        <v>192</v>
      </c>
      <c r="C58" s="20">
        <f>B58/bitspersec</f>
        <v>8.727272727272728E-06</v>
      </c>
      <c r="D58" s="21">
        <f t="shared" si="0"/>
        <v>0.003526727272727272</v>
      </c>
      <c r="E58" s="1"/>
      <c r="F58" s="4" t="s">
        <v>86</v>
      </c>
      <c r="G58" s="6">
        <f>Preamble+PLCP</f>
        <v>192</v>
      </c>
      <c r="H58" s="20">
        <f>G58/bitspersec</f>
        <v>8.727272727272728E-06</v>
      </c>
      <c r="I58" s="21">
        <f t="shared" si="2"/>
        <v>0.0037969090909090904</v>
      </c>
      <c r="J58" s="1"/>
      <c r="K58" s="4" t="s">
        <v>86</v>
      </c>
      <c r="L58" s="6">
        <f>Preamble+PLCP</f>
        <v>192</v>
      </c>
      <c r="M58" s="20">
        <f>L58/bitspersec</f>
        <v>8.727272727272728E-06</v>
      </c>
      <c r="N58" s="21">
        <f>N57+M58</f>
        <v>0.0014605454545454544</v>
      </c>
      <c r="O58" s="1"/>
      <c r="P58" s="1"/>
      <c r="Q58" s="1"/>
      <c r="R58" s="1"/>
      <c r="S58" s="1"/>
    </row>
    <row r="59" spans="1:19" ht="12.75">
      <c r="A59" s="4" t="s">
        <v>76</v>
      </c>
      <c r="B59" s="6">
        <f>8*34</f>
        <v>272</v>
      </c>
      <c r="C59" s="20">
        <f>B59/bitspersec</f>
        <v>1.2363636363636364E-05</v>
      </c>
      <c r="D59" s="21">
        <f>D58+C59+((Payload*8)/bitspersec)</f>
        <v>0.003911454545454544</v>
      </c>
      <c r="E59" s="1"/>
      <c r="F59" s="4" t="s">
        <v>100</v>
      </c>
      <c r="G59" s="6">
        <f>MacPayLdHdr</f>
        <v>272</v>
      </c>
      <c r="H59" s="20">
        <f>G59/bitspersec</f>
        <v>1.2363636363636364E-05</v>
      </c>
      <c r="I59" s="21">
        <f>I58+H59+((Payload*8)/bitspersec)</f>
        <v>0.004181636363636363</v>
      </c>
      <c r="J59" s="1"/>
      <c r="K59" s="4" t="s">
        <v>100</v>
      </c>
      <c r="L59" s="6">
        <f>MacPayLdHdr</f>
        <v>272</v>
      </c>
      <c r="M59" s="20">
        <f>L59/bitspersec</f>
        <v>1.2363636363636364E-05</v>
      </c>
      <c r="N59" s="21">
        <f>N58+M59+((Payload*8)/bitspersec)</f>
        <v>0.001845272727272727</v>
      </c>
      <c r="O59" s="1"/>
      <c r="P59" s="1"/>
      <c r="Q59" s="1"/>
      <c r="R59" s="1"/>
      <c r="S59" s="1"/>
    </row>
    <row r="60" spans="1:19" ht="12.75">
      <c r="A60" s="4" t="s">
        <v>57</v>
      </c>
      <c r="B60" s="6"/>
      <c r="C60" s="20">
        <f>aSIFSTIME</f>
        <v>1E-05</v>
      </c>
      <c r="D60" s="21">
        <f t="shared" si="0"/>
        <v>0.003921454545454544</v>
      </c>
      <c r="E60" s="1"/>
      <c r="F60" s="4" t="s">
        <v>57</v>
      </c>
      <c r="G60" s="6"/>
      <c r="H60" s="20">
        <f>aSIFSTIME</f>
        <v>1E-05</v>
      </c>
      <c r="I60" s="21">
        <f t="shared" si="2"/>
        <v>0.004191636363636363</v>
      </c>
      <c r="J60" s="1"/>
      <c r="K60" s="4" t="s">
        <v>57</v>
      </c>
      <c r="L60" s="6"/>
      <c r="M60" s="20">
        <f>aSIFSTIME</f>
        <v>1E-05</v>
      </c>
      <c r="N60" s="21">
        <f>N59+M60</f>
        <v>0.001855272727272727</v>
      </c>
      <c r="O60" s="1"/>
      <c r="P60" s="1"/>
      <c r="Q60" s="1"/>
      <c r="R60" s="1"/>
      <c r="S60" s="1"/>
    </row>
    <row r="61" spans="1:19" ht="12.75">
      <c r="A61" s="4" t="s">
        <v>86</v>
      </c>
      <c r="B61" s="6">
        <f>Preamble+PLCP</f>
        <v>192</v>
      </c>
      <c r="C61" s="20">
        <f>B61/bitspersec</f>
        <v>8.727272727272728E-06</v>
      </c>
      <c r="D61" s="21">
        <f t="shared" si="0"/>
        <v>0.003930181818181817</v>
      </c>
      <c r="E61" s="1"/>
      <c r="F61" s="4" t="s">
        <v>86</v>
      </c>
      <c r="G61" s="6">
        <f>Preamble+PLCP</f>
        <v>192</v>
      </c>
      <c r="H61" s="20">
        <f>G61/bitspersec</f>
        <v>8.727272727272728E-06</v>
      </c>
      <c r="I61" s="21">
        <f t="shared" si="2"/>
        <v>0.004200363636363636</v>
      </c>
      <c r="J61" s="1"/>
      <c r="K61" s="4" t="s">
        <v>86</v>
      </c>
      <c r="L61" s="6">
        <f>Preamble+PLCP</f>
        <v>192</v>
      </c>
      <c r="M61" s="20">
        <f>L61/bitspersec</f>
        <v>8.727272727272728E-06</v>
      </c>
      <c r="N61" s="21">
        <f>N60+M61</f>
        <v>0.0018639999999999998</v>
      </c>
      <c r="O61" s="1"/>
      <c r="P61" s="1"/>
      <c r="Q61" s="1"/>
      <c r="R61" s="1"/>
      <c r="S61" s="1"/>
    </row>
    <row r="62" spans="1:14" ht="12.75">
      <c r="A62" s="4" t="s">
        <v>77</v>
      </c>
      <c r="B62" s="6">
        <f>8*14</f>
        <v>112</v>
      </c>
      <c r="C62" s="20">
        <f>B62/bitspersec</f>
        <v>5.090909090909091E-06</v>
      </c>
      <c r="D62" s="21">
        <f>D61+C62+((Payload*8)/bitspersec)</f>
        <v>0.0043076363636363624</v>
      </c>
      <c r="F62" s="4" t="s">
        <v>102</v>
      </c>
      <c r="G62" s="6">
        <f>AckOvrHd</f>
        <v>112</v>
      </c>
      <c r="H62" s="20">
        <f>G62/bitspersec</f>
        <v>5.090909090909091E-06</v>
      </c>
      <c r="I62" s="21">
        <f t="shared" si="2"/>
        <v>0.004205454545454545</v>
      </c>
      <c r="K62" s="4" t="s">
        <v>64</v>
      </c>
      <c r="L62" s="6">
        <f>AckOvrHd</f>
        <v>112</v>
      </c>
      <c r="M62" s="20">
        <f>L62/bitspersec</f>
        <v>5.090909090909091E-06</v>
      </c>
      <c r="N62" s="21">
        <f>N61+M62</f>
        <v>0.0018690909090909088</v>
      </c>
    </row>
    <row r="63" spans="1:14" ht="12.75">
      <c r="A63" s="4" t="s">
        <v>57</v>
      </c>
      <c r="B63" s="7"/>
      <c r="C63" s="20">
        <f>aSIFSTIME</f>
        <v>1E-05</v>
      </c>
      <c r="D63" s="21">
        <f t="shared" si="0"/>
        <v>0.004317636363636362</v>
      </c>
      <c r="F63" s="4" t="s">
        <v>65</v>
      </c>
      <c r="G63" s="7"/>
      <c r="H63" s="20">
        <f>aSIFSTIME+(2*aSlotTime)</f>
        <v>5E-05</v>
      </c>
      <c r="I63" s="21">
        <f t="shared" si="2"/>
        <v>0.004255454545454545</v>
      </c>
      <c r="K63" s="4" t="s">
        <v>65</v>
      </c>
      <c r="L63" s="7"/>
      <c r="M63" s="20">
        <f>aSIFSTIME+(2*aSlotTime)</f>
        <v>5E-05</v>
      </c>
      <c r="N63" s="21">
        <f>N62+M63</f>
        <v>0.0019190909090909087</v>
      </c>
    </row>
    <row r="64" spans="1:14" ht="12.75">
      <c r="A64" s="4" t="s">
        <v>86</v>
      </c>
      <c r="B64" s="6">
        <f>Preamble+PLCP</f>
        <v>192</v>
      </c>
      <c r="C64" s="20">
        <f>B64/bitspersec</f>
        <v>8.727272727272728E-06</v>
      </c>
      <c r="D64" s="21">
        <f t="shared" si="0"/>
        <v>0.004326363636363635</v>
      </c>
      <c r="F64" s="4" t="s">
        <v>86</v>
      </c>
      <c r="G64" s="6">
        <f>Preamble+PLCP</f>
        <v>192</v>
      </c>
      <c r="H64" s="20">
        <f>G64/bitspersec</f>
        <v>8.727272727272728E-06</v>
      </c>
      <c r="I64" s="21">
        <f t="shared" si="2"/>
        <v>0.004264181818181818</v>
      </c>
      <c r="K64" s="4" t="s">
        <v>86</v>
      </c>
      <c r="L64" s="6">
        <f>Preamble+PLCP</f>
        <v>192</v>
      </c>
      <c r="M64" s="20">
        <f>L64/bitspersec</f>
        <v>8.727272727272728E-06</v>
      </c>
      <c r="N64" s="21">
        <f>N63+M64</f>
        <v>0.0019278181818181814</v>
      </c>
    </row>
    <row r="65" spans="1:14" ht="12.75">
      <c r="A65" s="4" t="s">
        <v>78</v>
      </c>
      <c r="B65" s="6">
        <f>8*34</f>
        <v>272</v>
      </c>
      <c r="C65" s="20">
        <f>B65/bitspersec</f>
        <v>1.2363636363636364E-05</v>
      </c>
      <c r="D65" s="21">
        <f>D64+C65+((Payload*8)/bitspersec)</f>
        <v>0.004711090909090908</v>
      </c>
      <c r="F65" s="4" t="s">
        <v>88</v>
      </c>
      <c r="G65" s="6">
        <f>MacPayLdHdr</f>
        <v>272</v>
      </c>
      <c r="H65" s="20">
        <f>G65/bitspersec</f>
        <v>1.2363636363636364E-05</v>
      </c>
      <c r="I65" s="21">
        <f>I64+H65+((Payload*8)/bitspersec)</f>
        <v>0.004648909090909091</v>
      </c>
      <c r="K65" s="4" t="s">
        <v>89</v>
      </c>
      <c r="L65" s="6">
        <f>MacPayLdHdr</f>
        <v>272</v>
      </c>
      <c r="M65" s="20">
        <f>L65/bitspersec</f>
        <v>1.2363636363636364E-05</v>
      </c>
      <c r="N65" s="21">
        <f>N64+M65+((Payload*8)/bitspersec)</f>
        <v>0.0023125454545454543</v>
      </c>
    </row>
    <row r="66" spans="1:14" ht="12.75">
      <c r="A66" s="4" t="s">
        <v>57</v>
      </c>
      <c r="B66" s="7"/>
      <c r="C66" s="20">
        <f>aSIFSTIME</f>
        <v>1E-05</v>
      </c>
      <c r="D66" s="21">
        <f t="shared" si="0"/>
        <v>0.004721090909090907</v>
      </c>
      <c r="F66" s="4" t="s">
        <v>57</v>
      </c>
      <c r="G66" s="6"/>
      <c r="H66" s="20">
        <f>aSIFSTIME</f>
        <v>1E-05</v>
      </c>
      <c r="I66" s="21">
        <f t="shared" si="2"/>
        <v>0.00465890909090909</v>
      </c>
      <c r="K66" s="4" t="s">
        <v>57</v>
      </c>
      <c r="L66" s="6"/>
      <c r="M66" s="20">
        <f>aSIFSTIME</f>
        <v>1E-05</v>
      </c>
      <c r="N66" s="21">
        <f>N65+M66</f>
        <v>0.0023225454545454543</v>
      </c>
    </row>
    <row r="67" spans="1:14" ht="12.75">
      <c r="A67" s="4" t="s">
        <v>86</v>
      </c>
      <c r="B67" s="6">
        <f>Preamble+PLCP</f>
        <v>192</v>
      </c>
      <c r="C67" s="20">
        <f>B67/bitspersec</f>
        <v>8.727272727272728E-06</v>
      </c>
      <c r="D67" s="21">
        <f t="shared" si="0"/>
        <v>0.0047298181818181805</v>
      </c>
      <c r="F67" s="4" t="s">
        <v>86</v>
      </c>
      <c r="G67" s="6">
        <f>Preamble+PLCP</f>
        <v>192</v>
      </c>
      <c r="H67" s="20">
        <f>G67/bitspersec</f>
        <v>8.727272727272728E-06</v>
      </c>
      <c r="I67" s="21">
        <f t="shared" si="2"/>
        <v>0.004667636363636363</v>
      </c>
      <c r="K67" s="4" t="s">
        <v>86</v>
      </c>
      <c r="L67" s="6">
        <f>Preamble+PLCP</f>
        <v>192</v>
      </c>
      <c r="M67" s="20">
        <f>L67/bitspersec</f>
        <v>8.727272727272728E-06</v>
      </c>
      <c r="N67" s="21">
        <f>N66+M67</f>
        <v>0.002331272727272727</v>
      </c>
    </row>
    <row r="68" spans="1:14" ht="12.75">
      <c r="A68" s="4" t="s">
        <v>79</v>
      </c>
      <c r="B68" s="6">
        <f>8*14</f>
        <v>112</v>
      </c>
      <c r="C68" s="20">
        <f>B68/bitspersec</f>
        <v>5.090909090909091E-06</v>
      </c>
      <c r="D68" s="21">
        <f>D67+C68</f>
        <v>0.00473490909090909</v>
      </c>
      <c r="E68" s="17"/>
      <c r="F68" s="4" t="s">
        <v>103</v>
      </c>
      <c r="G68" s="6">
        <f>AckOvrHd</f>
        <v>112</v>
      </c>
      <c r="H68" s="20">
        <f>G68/bitspersec</f>
        <v>5.090909090909091E-06</v>
      </c>
      <c r="I68" s="21">
        <f t="shared" si="2"/>
        <v>0.004672727272727273</v>
      </c>
      <c r="K68" s="4" t="s">
        <v>62</v>
      </c>
      <c r="L68" s="6">
        <f>AckOvrHd</f>
        <v>112</v>
      </c>
      <c r="M68" s="20">
        <f>L68/bitspersec</f>
        <v>5.090909090909091E-06</v>
      </c>
      <c r="N68" s="21">
        <f>N67+M68</f>
        <v>0.002336363636363636</v>
      </c>
    </row>
    <row r="69" spans="1:14" ht="12.75">
      <c r="A69" s="4"/>
      <c r="B69" s="6"/>
      <c r="C69" s="20"/>
      <c r="D69" s="21"/>
      <c r="F69" s="4" t="s">
        <v>65</v>
      </c>
      <c r="G69" s="7"/>
      <c r="H69" s="20">
        <f>aSIFSTIME+(2*aSlotTime)</f>
        <v>5E-05</v>
      </c>
      <c r="I69" s="21">
        <f t="shared" si="2"/>
        <v>0.0047227272727272725</v>
      </c>
      <c r="K69" s="4" t="s">
        <v>65</v>
      </c>
      <c r="L69" s="6"/>
      <c r="M69" s="20">
        <f>aSIFSTIME+(2*aSlotTime)</f>
        <v>5E-05</v>
      </c>
      <c r="N69" s="21">
        <f>N68+M69</f>
        <v>0.002386363636363636</v>
      </c>
    </row>
    <row r="70" spans="1:14" ht="12.75">
      <c r="A70" s="10"/>
      <c r="B70" s="1"/>
      <c r="C70" s="17"/>
      <c r="D70" s="19"/>
      <c r="F70" s="4" t="s">
        <v>86</v>
      </c>
      <c r="G70" s="6">
        <f>Preamble+PLCP</f>
        <v>192</v>
      </c>
      <c r="H70" s="20">
        <f>G70/bitspersec</f>
        <v>8.727272727272728E-06</v>
      </c>
      <c r="I70" s="21">
        <f aca="true" t="shared" si="3" ref="I70:I87">I69+H70</f>
        <v>0.004731454545454546</v>
      </c>
      <c r="K70" s="4" t="s">
        <v>86</v>
      </c>
      <c r="L70" s="6">
        <f>Preamble+PLCP</f>
        <v>192</v>
      </c>
      <c r="M70" s="20">
        <f>L70/bitspersec</f>
        <v>8.727272727272728E-06</v>
      </c>
      <c r="N70" s="21">
        <f>N69+M70</f>
        <v>0.0023950909090909088</v>
      </c>
    </row>
    <row r="71" spans="1:14" ht="12.75">
      <c r="A71" s="6" t="s">
        <v>98</v>
      </c>
      <c r="B71" s="6"/>
      <c r="C71" s="20">
        <f>SUM(C3:C68)</f>
        <v>0.0006389090909090915</v>
      </c>
      <c r="D71" s="20" t="s">
        <v>105</v>
      </c>
      <c r="F71" s="4" t="s">
        <v>89</v>
      </c>
      <c r="G71" s="6">
        <f>MacPayLdHdr</f>
        <v>272</v>
      </c>
      <c r="H71" s="20">
        <f>G71/bitspersec</f>
        <v>1.2363636363636364E-05</v>
      </c>
      <c r="I71" s="21">
        <f>I70+H71+((Payload*8)/bitspersec)</f>
        <v>0.005116181818181818</v>
      </c>
      <c r="K71" s="4" t="s">
        <v>100</v>
      </c>
      <c r="L71" s="6">
        <f>MacPayLdHdr</f>
        <v>272</v>
      </c>
      <c r="M71" s="20">
        <f>L71/bitspersec</f>
        <v>1.2363636363636364E-05</v>
      </c>
      <c r="N71" s="21">
        <f>N70+M71+((Payload*8)/bitspersec)</f>
        <v>0.0027798181818181815</v>
      </c>
    </row>
    <row r="72" spans="1:14" ht="12.75">
      <c r="A72" s="6" t="s">
        <v>81</v>
      </c>
      <c r="B72" s="6">
        <f>SUM(B3:B68)</f>
        <v>8336</v>
      </c>
      <c r="C72" s="20"/>
      <c r="D72" s="20"/>
      <c r="F72" s="4" t="s">
        <v>57</v>
      </c>
      <c r="G72" s="6"/>
      <c r="H72" s="20">
        <f>aSIFSTIME</f>
        <v>1E-05</v>
      </c>
      <c r="I72" s="21">
        <f t="shared" si="3"/>
        <v>0.005126181818181818</v>
      </c>
      <c r="K72" s="4" t="s">
        <v>57</v>
      </c>
      <c r="L72" s="6"/>
      <c r="M72" s="20">
        <f>aSIFSTIME</f>
        <v>1E-05</v>
      </c>
      <c r="N72" s="21">
        <f>N71+M72</f>
        <v>0.0027898181818181815</v>
      </c>
    </row>
    <row r="73" spans="1:14" ht="12.75">
      <c r="A73" s="6" t="s">
        <v>82</v>
      </c>
      <c r="B73" s="6">
        <f>(COUNTIF(A3:A68,"Data_*")*(Payload*8))</f>
        <v>81920</v>
      </c>
      <c r="C73" s="20">
        <f>B73/bitspersec</f>
        <v>0.0037236363636363634</v>
      </c>
      <c r="D73" s="20" t="s">
        <v>105</v>
      </c>
      <c r="F73" s="4" t="s">
        <v>86</v>
      </c>
      <c r="G73" s="6">
        <f>Preamble+PLCP</f>
        <v>192</v>
      </c>
      <c r="H73" s="20">
        <f>G73/bitspersec</f>
        <v>8.727272727272728E-06</v>
      </c>
      <c r="I73" s="21">
        <f t="shared" si="3"/>
        <v>0.005134909090909091</v>
      </c>
      <c r="K73" s="4" t="s">
        <v>86</v>
      </c>
      <c r="L73" s="6">
        <f>Preamble+PLCP</f>
        <v>192</v>
      </c>
      <c r="M73" s="20">
        <f>L73/bitspersec</f>
        <v>8.727272727272728E-06</v>
      </c>
      <c r="N73" s="21">
        <f>N72+M73</f>
        <v>0.002798545454545454</v>
      </c>
    </row>
    <row r="74" spans="1:14" ht="12.75">
      <c r="A74" s="5" t="s">
        <v>104</v>
      </c>
      <c r="B74" s="22"/>
      <c r="C74" s="22">
        <f>(1-C71/C73)</f>
        <v>0.8284179687499998</v>
      </c>
      <c r="D74" s="22"/>
      <c r="F74" s="4" t="s">
        <v>62</v>
      </c>
      <c r="G74" s="6">
        <f>AckOvrHd</f>
        <v>112</v>
      </c>
      <c r="H74" s="20">
        <f>G74/bitspersec</f>
        <v>5.090909090909091E-06</v>
      </c>
      <c r="I74" s="21">
        <f t="shared" si="3"/>
        <v>0.0051400000000000005</v>
      </c>
      <c r="K74" s="4" t="s">
        <v>102</v>
      </c>
      <c r="L74" s="6">
        <f>AckOvrHd</f>
        <v>112</v>
      </c>
      <c r="M74" s="20">
        <f>L74/bitspersec</f>
        <v>5.090909090909091E-06</v>
      </c>
      <c r="N74" s="21">
        <f>N73+M74</f>
        <v>0.002803636363636363</v>
      </c>
    </row>
    <row r="75" spans="1:14" ht="12.75">
      <c r="A75" s="5"/>
      <c r="B75" s="22"/>
      <c r="C75" s="22"/>
      <c r="D75" s="22"/>
      <c r="F75" s="4" t="s">
        <v>65</v>
      </c>
      <c r="G75" s="6"/>
      <c r="H75" s="20">
        <f>aSIFSTIME+(2*aSlotTime)</f>
        <v>5E-05</v>
      </c>
      <c r="I75" s="21">
        <f t="shared" si="3"/>
        <v>0.00519</v>
      </c>
      <c r="K75" s="4" t="s">
        <v>65</v>
      </c>
      <c r="L75" s="7"/>
      <c r="M75" s="20">
        <f>aSIFSTIME+(2*aSlotTime)</f>
        <v>5E-05</v>
      </c>
      <c r="N75" s="21">
        <f>N74+M75</f>
        <v>0.0028536363636363633</v>
      </c>
    </row>
    <row r="76" spans="1:14" ht="12.75">
      <c r="A76" s="6" t="s">
        <v>87</v>
      </c>
      <c r="B76" s="6"/>
      <c r="C76" s="21">
        <f>bitspersec*C74</f>
        <v>18225195.312499996</v>
      </c>
      <c r="D76" s="21" t="s">
        <v>106</v>
      </c>
      <c r="F76" s="4" t="s">
        <v>86</v>
      </c>
      <c r="G76" s="6">
        <f>Preamble+PLCP</f>
        <v>192</v>
      </c>
      <c r="H76" s="20">
        <f>G76/bitspersec</f>
        <v>8.727272727272728E-06</v>
      </c>
      <c r="I76" s="21">
        <f t="shared" si="3"/>
        <v>0.005198727272727273</v>
      </c>
      <c r="K76" s="4" t="s">
        <v>86</v>
      </c>
      <c r="L76" s="6">
        <f>Preamble+PLCP</f>
        <v>192</v>
      </c>
      <c r="M76" s="20">
        <f>L76/bitspersec</f>
        <v>8.727272727272728E-06</v>
      </c>
      <c r="N76" s="21">
        <f>N75+M76</f>
        <v>0.002862363636363636</v>
      </c>
    </row>
    <row r="77" spans="1:14" ht="12.75">
      <c r="A77" s="10"/>
      <c r="B77" s="1"/>
      <c r="C77" s="17"/>
      <c r="D77" s="19"/>
      <c r="F77" s="4" t="s">
        <v>100</v>
      </c>
      <c r="G77" s="6">
        <f>MacPayLdHdr</f>
        <v>272</v>
      </c>
      <c r="H77" s="20">
        <f>G77/bitspersec</f>
        <v>1.2363636363636364E-05</v>
      </c>
      <c r="I77" s="21">
        <f>I76+H77+((Payload*8)/bitspersec)</f>
        <v>0.005583454545454546</v>
      </c>
      <c r="K77" s="4" t="s">
        <v>89</v>
      </c>
      <c r="L77" s="6">
        <f>MacPayLdHdr</f>
        <v>272</v>
      </c>
      <c r="M77" s="20">
        <f>L77/bitspersec</f>
        <v>1.2363636363636364E-05</v>
      </c>
      <c r="N77" s="21">
        <f>N76+M77+((Payload*8)/bitspersec)</f>
        <v>0.0032470909090909087</v>
      </c>
    </row>
    <row r="78" spans="2:14" ht="12.75">
      <c r="B78" s="1"/>
      <c r="C78" s="17"/>
      <c r="D78" s="19"/>
      <c r="F78" s="4" t="s">
        <v>57</v>
      </c>
      <c r="G78" s="6"/>
      <c r="H78" s="20">
        <f>aSIFSTIME</f>
        <v>1E-05</v>
      </c>
      <c r="I78" s="21">
        <f t="shared" si="3"/>
        <v>0.0055934545454545456</v>
      </c>
      <c r="K78" s="4" t="s">
        <v>57</v>
      </c>
      <c r="L78" s="6"/>
      <c r="M78" s="20">
        <f>aSIFSTIME</f>
        <v>1E-05</v>
      </c>
      <c r="N78" s="21">
        <f>N77+M78</f>
        <v>0.0032570909090909087</v>
      </c>
    </row>
    <row r="79" spans="2:14" ht="12.75">
      <c r="B79" s="1"/>
      <c r="C79" s="17"/>
      <c r="D79" s="19"/>
      <c r="F79" s="4" t="s">
        <v>86</v>
      </c>
      <c r="G79" s="6">
        <f>Preamble+PLCP</f>
        <v>192</v>
      </c>
      <c r="H79" s="20">
        <f>G79/bitspersec</f>
        <v>8.727272727272728E-06</v>
      </c>
      <c r="I79" s="21">
        <f t="shared" si="3"/>
        <v>0.005602181818181819</v>
      </c>
      <c r="K79" s="4" t="s">
        <v>86</v>
      </c>
      <c r="L79" s="6">
        <f>Preamble+PLCP</f>
        <v>192</v>
      </c>
      <c r="M79" s="20">
        <f>L79/bitspersec</f>
        <v>8.727272727272728E-06</v>
      </c>
      <c r="N79" s="21">
        <f>N78+M79</f>
        <v>0.0032658181818181814</v>
      </c>
    </row>
    <row r="80" spans="1:14" ht="12.75">
      <c r="A80" s="50" t="s">
        <v>137</v>
      </c>
      <c r="B80" s="51"/>
      <c r="C80" s="52"/>
      <c r="D80" s="53"/>
      <c r="F80" s="4" t="s">
        <v>102</v>
      </c>
      <c r="G80" s="6">
        <f>AckOvrHd</f>
        <v>112</v>
      </c>
      <c r="H80" s="20">
        <f>G80/bitspersec</f>
        <v>5.090909090909091E-06</v>
      </c>
      <c r="I80" s="21">
        <f t="shared" si="3"/>
        <v>0.005607272727272728</v>
      </c>
      <c r="K80" s="4" t="s">
        <v>101</v>
      </c>
      <c r="L80" s="6">
        <f>AckOvrHd</f>
        <v>112</v>
      </c>
      <c r="M80" s="20">
        <f>L80/bitspersec</f>
        <v>5.090909090909091E-06</v>
      </c>
      <c r="N80" s="21">
        <f>N79+M80</f>
        <v>0.0032709090909090904</v>
      </c>
    </row>
    <row r="81" spans="1:14" ht="12.75">
      <c r="A81" s="62" t="s">
        <v>136</v>
      </c>
      <c r="B81" s="44"/>
      <c r="C81" s="63"/>
      <c r="D81" s="64"/>
      <c r="F81" s="4" t="s">
        <v>65</v>
      </c>
      <c r="G81" s="7"/>
      <c r="H81" s="20">
        <f>aSIFSTIME+(2*aSlotTime)</f>
        <v>5E-05</v>
      </c>
      <c r="I81" s="21">
        <f t="shared" si="3"/>
        <v>0.005657272727272728</v>
      </c>
      <c r="K81" s="4" t="s">
        <v>65</v>
      </c>
      <c r="L81" s="7"/>
      <c r="M81" s="20">
        <f>aSIFSTIME+(2*aSlotTime)</f>
        <v>5E-05</v>
      </c>
      <c r="N81" s="21">
        <f>N80+M81</f>
        <v>0.0033209090909090905</v>
      </c>
    </row>
    <row r="82" spans="1:14" ht="12.75">
      <c r="A82" s="65" t="s">
        <v>135</v>
      </c>
      <c r="B82" s="47"/>
      <c r="C82" s="66"/>
      <c r="D82" s="67"/>
      <c r="F82" s="4" t="s">
        <v>86</v>
      </c>
      <c r="G82" s="6">
        <f>Preamble+PLCP</f>
        <v>192</v>
      </c>
      <c r="H82" s="20">
        <f>G82/bitspersec</f>
        <v>8.727272727272728E-06</v>
      </c>
      <c r="I82" s="21">
        <f t="shared" si="3"/>
        <v>0.005666000000000001</v>
      </c>
      <c r="K82" s="4" t="s">
        <v>86</v>
      </c>
      <c r="L82" s="6">
        <f>Preamble+PLCP</f>
        <v>192</v>
      </c>
      <c r="M82" s="20">
        <f>L82/bitspersec</f>
        <v>8.727272727272728E-06</v>
      </c>
      <c r="N82" s="21">
        <f>N81+M82</f>
        <v>0.003329636363636363</v>
      </c>
    </row>
    <row r="83" spans="1:14" ht="12.75">
      <c r="A83" s="10"/>
      <c r="B83" s="1"/>
      <c r="C83" s="17"/>
      <c r="D83" s="19"/>
      <c r="F83" s="4" t="s">
        <v>88</v>
      </c>
      <c r="G83" s="6">
        <f>MacPayLdHdr</f>
        <v>272</v>
      </c>
      <c r="H83" s="20">
        <f>G83/bitspersec</f>
        <v>1.2363636363636364E-05</v>
      </c>
      <c r="I83" s="21">
        <f>I82+H83+((Payload*8)/bitspersec)</f>
        <v>0.006050727272727274</v>
      </c>
      <c r="K83" s="4" t="s">
        <v>100</v>
      </c>
      <c r="L83" s="6">
        <f>MacPayLdHdr</f>
        <v>272</v>
      </c>
      <c r="M83" s="20">
        <f>L83/bitspersec</f>
        <v>1.2363636363636364E-05</v>
      </c>
      <c r="N83" s="21">
        <f>N82+M83+((Payload*8)/bitspersec)</f>
        <v>0.003714363636363636</v>
      </c>
    </row>
    <row r="84" spans="1:14" ht="12.75">
      <c r="A84" s="10"/>
      <c r="B84" s="1"/>
      <c r="C84" s="17"/>
      <c r="D84" s="19"/>
      <c r="F84" s="4" t="s">
        <v>57</v>
      </c>
      <c r="G84" s="6"/>
      <c r="H84" s="20">
        <f>aSIFSTIME</f>
        <v>1E-05</v>
      </c>
      <c r="I84" s="21">
        <f t="shared" si="3"/>
        <v>0.006060727272727273</v>
      </c>
      <c r="K84" s="4" t="s">
        <v>57</v>
      </c>
      <c r="L84" s="6"/>
      <c r="M84" s="20">
        <f>aSIFSTIME</f>
        <v>1E-05</v>
      </c>
      <c r="N84" s="21">
        <f>N83+M84</f>
        <v>0.003724363636363636</v>
      </c>
    </row>
    <row r="85" spans="1:14" ht="12.75">
      <c r="A85" s="10"/>
      <c r="B85" s="1"/>
      <c r="C85" s="17"/>
      <c r="D85" s="19"/>
      <c r="F85" s="4" t="s">
        <v>86</v>
      </c>
      <c r="G85" s="6">
        <f>Preamble+PLCP</f>
        <v>192</v>
      </c>
      <c r="H85" s="20">
        <f>G85/bitspersec</f>
        <v>8.727272727272728E-06</v>
      </c>
      <c r="I85" s="21">
        <f t="shared" si="3"/>
        <v>0.006069454545454546</v>
      </c>
      <c r="K85" s="4" t="s">
        <v>86</v>
      </c>
      <c r="L85" s="6">
        <f>Preamble+PLCP</f>
        <v>192</v>
      </c>
      <c r="M85" s="20">
        <f>L85/bitspersec</f>
        <v>8.727272727272728E-06</v>
      </c>
      <c r="N85" s="21">
        <f>N84+M85</f>
        <v>0.0037330909090909086</v>
      </c>
    </row>
    <row r="86" spans="1:14" ht="12.75">
      <c r="A86" s="10"/>
      <c r="B86" s="1"/>
      <c r="C86" s="17"/>
      <c r="D86" s="19"/>
      <c r="F86" s="4" t="s">
        <v>103</v>
      </c>
      <c r="G86" s="6">
        <f>AckOvrHd</f>
        <v>112</v>
      </c>
      <c r="H86" s="20">
        <f>G86/bitspersec</f>
        <v>5.090909090909091E-06</v>
      </c>
      <c r="I86" s="21">
        <f t="shared" si="3"/>
        <v>0.006074545454545456</v>
      </c>
      <c r="K86" s="4" t="s">
        <v>64</v>
      </c>
      <c r="L86" s="6">
        <f>AckOvrHd</f>
        <v>112</v>
      </c>
      <c r="M86" s="20">
        <f>L86/bitspersec</f>
        <v>5.090909090909091E-06</v>
      </c>
      <c r="N86" s="21">
        <f>N85+M86</f>
        <v>0.0037381818181818176</v>
      </c>
    </row>
    <row r="87" spans="1:14" ht="12.75">
      <c r="A87" s="10"/>
      <c r="B87" s="1"/>
      <c r="C87" s="17"/>
      <c r="D87" s="19"/>
      <c r="F87" s="4" t="s">
        <v>65</v>
      </c>
      <c r="G87" s="7"/>
      <c r="H87" s="20">
        <f>aSIFSTIME+(2*aSlotTime)</f>
        <v>5E-05</v>
      </c>
      <c r="I87" s="21">
        <f t="shared" si="3"/>
        <v>0.006124545454545455</v>
      </c>
      <c r="K87" s="4" t="s">
        <v>65</v>
      </c>
      <c r="L87" s="6"/>
      <c r="M87" s="20">
        <f>aSIFSTIME+(2*aSlotTime)</f>
        <v>5E-05</v>
      </c>
      <c r="N87" s="21">
        <f>N86+M87</f>
        <v>0.0037881818181818177</v>
      </c>
    </row>
    <row r="88" spans="1:14" ht="12.75">
      <c r="A88" s="37" t="s">
        <v>113</v>
      </c>
      <c r="B88" s="38"/>
      <c r="C88" s="39"/>
      <c r="D88" s="19"/>
      <c r="F88" s="4" t="s">
        <v>86</v>
      </c>
      <c r="G88" s="6">
        <f>Preamble+PLCP</f>
        <v>192</v>
      </c>
      <c r="H88" s="20">
        <f>G88/bitspersec</f>
        <v>8.727272727272728E-06</v>
      </c>
      <c r="I88" s="21">
        <f aca="true" t="shared" si="4" ref="I88:I98">I87+H88</f>
        <v>0.0061332727272727285</v>
      </c>
      <c r="K88" s="4" t="s">
        <v>86</v>
      </c>
      <c r="L88" s="6">
        <f>Preamble+PLCP</f>
        <v>192</v>
      </c>
      <c r="M88" s="20">
        <f>L88/bitspersec</f>
        <v>8.727272727272728E-06</v>
      </c>
      <c r="N88" s="21">
        <f>N87+M88</f>
        <v>0.0037969090909090904</v>
      </c>
    </row>
    <row r="89" spans="1:14" ht="12.75">
      <c r="A89" s="23" t="s">
        <v>107</v>
      </c>
      <c r="B89" s="30">
        <v>22000000</v>
      </c>
      <c r="C89" s="6" t="s">
        <v>106</v>
      </c>
      <c r="D89" s="19"/>
      <c r="F89" s="4" t="s">
        <v>89</v>
      </c>
      <c r="G89" s="6">
        <f>MacPayLdHdr</f>
        <v>272</v>
      </c>
      <c r="H89" s="20">
        <f>G89/bitspersec</f>
        <v>1.2363636363636364E-05</v>
      </c>
      <c r="I89" s="21">
        <f>I88+H89+((Payload*8)/bitspersec)</f>
        <v>0.006518000000000001</v>
      </c>
      <c r="K89" s="4" t="s">
        <v>89</v>
      </c>
      <c r="L89" s="6">
        <f>MacPayLdHdr</f>
        <v>272</v>
      </c>
      <c r="M89" s="20">
        <f>L89/bitspersec</f>
        <v>1.2363636363636364E-05</v>
      </c>
      <c r="N89" s="21">
        <f>N88+M89+((Payload*8)/bitspersec)</f>
        <v>0.004181636363636363</v>
      </c>
    </row>
    <row r="90" spans="1:14" ht="12.75">
      <c r="A90" s="29"/>
      <c r="B90" s="32"/>
      <c r="C90" s="12"/>
      <c r="D90" s="19"/>
      <c r="F90" s="4" t="s">
        <v>57</v>
      </c>
      <c r="G90" s="6"/>
      <c r="H90" s="20">
        <f>aSIFSTIME</f>
        <v>1E-05</v>
      </c>
      <c r="I90" s="21">
        <f t="shared" si="4"/>
        <v>0.006528000000000001</v>
      </c>
      <c r="K90" s="4" t="s">
        <v>57</v>
      </c>
      <c r="L90" s="6"/>
      <c r="M90" s="20">
        <f>aSIFSTIME</f>
        <v>1E-05</v>
      </c>
      <c r="N90" s="21">
        <f>N89+M90</f>
        <v>0.004191636363636363</v>
      </c>
    </row>
    <row r="91" spans="1:14" ht="12.75">
      <c r="A91" s="23" t="s">
        <v>83</v>
      </c>
      <c r="B91" s="31">
        <v>1E-05</v>
      </c>
      <c r="C91" s="6" t="s">
        <v>105</v>
      </c>
      <c r="D91" s="19"/>
      <c r="F91" s="4" t="s">
        <v>86</v>
      </c>
      <c r="G91" s="6">
        <f>Preamble+PLCP</f>
        <v>192</v>
      </c>
      <c r="H91" s="20">
        <f>G91/bitspersec</f>
        <v>8.727272727272728E-06</v>
      </c>
      <c r="I91" s="21">
        <f t="shared" si="4"/>
        <v>0.006536727272727274</v>
      </c>
      <c r="K91" s="4" t="s">
        <v>86</v>
      </c>
      <c r="L91" s="6">
        <f>Preamble+PLCP</f>
        <v>192</v>
      </c>
      <c r="M91" s="20">
        <f>L91/bitspersec</f>
        <v>8.727272727272728E-06</v>
      </c>
      <c r="N91" s="21">
        <f>N90+M91</f>
        <v>0.004200363636363636</v>
      </c>
    </row>
    <row r="92" spans="1:14" ht="12.75">
      <c r="A92" s="23" t="s">
        <v>84</v>
      </c>
      <c r="B92" s="30">
        <v>2E-05</v>
      </c>
      <c r="C92" s="6" t="s">
        <v>105</v>
      </c>
      <c r="D92" s="19"/>
      <c r="F92" s="4" t="s">
        <v>62</v>
      </c>
      <c r="G92" s="6">
        <f>AckOvrHd</f>
        <v>112</v>
      </c>
      <c r="H92" s="20">
        <f>G92/bitspersec</f>
        <v>5.090909090909091E-06</v>
      </c>
      <c r="I92" s="21">
        <f t="shared" si="4"/>
        <v>0.006541818181818183</v>
      </c>
      <c r="K92" s="4" t="s">
        <v>62</v>
      </c>
      <c r="L92" s="6">
        <f>AckOvrHd</f>
        <v>112</v>
      </c>
      <c r="M92" s="20">
        <f>L92/bitspersec</f>
        <v>5.090909090909091E-06</v>
      </c>
      <c r="N92" s="21">
        <f>N91+M92</f>
        <v>0.004205454545454545</v>
      </c>
    </row>
    <row r="93" spans="1:14" ht="12.75">
      <c r="A93" s="33"/>
      <c r="B93" s="36"/>
      <c r="C93" s="12"/>
      <c r="D93" s="19"/>
      <c r="F93" s="4" t="s">
        <v>65</v>
      </c>
      <c r="G93" s="6"/>
      <c r="H93" s="20">
        <f>aSIFSTIME+(2*aSlotTime)</f>
        <v>5E-05</v>
      </c>
      <c r="I93" s="21">
        <f t="shared" si="4"/>
        <v>0.006591818181818183</v>
      </c>
      <c r="K93" s="4" t="s">
        <v>65</v>
      </c>
      <c r="L93" s="7"/>
      <c r="M93" s="20">
        <f>aSIFSTIME+(2*aSlotTime)</f>
        <v>5E-05</v>
      </c>
      <c r="N93" s="21">
        <f>N92+M93</f>
        <v>0.004255454545454545</v>
      </c>
    </row>
    <row r="94" spans="1:14" ht="12.75">
      <c r="A94" s="23" t="s">
        <v>91</v>
      </c>
      <c r="B94" s="34">
        <v>144</v>
      </c>
      <c r="C94" s="6" t="s">
        <v>108</v>
      </c>
      <c r="D94" s="19"/>
      <c r="F94" s="4" t="s">
        <v>86</v>
      </c>
      <c r="G94" s="6">
        <f>Preamble+PLCP</f>
        <v>192</v>
      </c>
      <c r="H94" s="20">
        <f>G94/bitspersec</f>
        <v>8.727272727272728E-06</v>
      </c>
      <c r="I94" s="21">
        <f t="shared" si="4"/>
        <v>0.006600545454545456</v>
      </c>
      <c r="K94" s="4" t="s">
        <v>86</v>
      </c>
      <c r="L94" s="6">
        <f>Preamble+PLCP</f>
        <v>192</v>
      </c>
      <c r="M94" s="20">
        <f>L94/bitspersec</f>
        <v>8.727272727272728E-06</v>
      </c>
      <c r="N94" s="21">
        <f>N93+M94</f>
        <v>0.004264181818181818</v>
      </c>
    </row>
    <row r="95" spans="1:14" ht="12.75">
      <c r="A95" s="23" t="s">
        <v>112</v>
      </c>
      <c r="B95" s="25">
        <v>48</v>
      </c>
      <c r="C95" s="6" t="s">
        <v>108</v>
      </c>
      <c r="D95" s="19"/>
      <c r="F95" s="4" t="s">
        <v>100</v>
      </c>
      <c r="G95" s="6">
        <f>MacPayLdHdr</f>
        <v>272</v>
      </c>
      <c r="H95" s="20">
        <f>G95/bitspersec</f>
        <v>1.2363636363636364E-05</v>
      </c>
      <c r="I95" s="21">
        <f>I94+H95+((Payload*8)/bitspersec)</f>
        <v>0.006985272727272729</v>
      </c>
      <c r="K95" s="4" t="s">
        <v>100</v>
      </c>
      <c r="L95" s="6">
        <f>MacPayLdHdr</f>
        <v>272</v>
      </c>
      <c r="M95" s="20">
        <f>L95/bitspersec</f>
        <v>1.2363636363636364E-05</v>
      </c>
      <c r="N95" s="21">
        <f>N94+M95+((Payload*8)/bitspersec)</f>
        <v>0.004648909090909091</v>
      </c>
    </row>
    <row r="96" spans="4:14" ht="12.75">
      <c r="D96" s="19"/>
      <c r="F96" s="4" t="s">
        <v>57</v>
      </c>
      <c r="G96" s="6"/>
      <c r="H96" s="20">
        <f>aSIFSTIME</f>
        <v>1E-05</v>
      </c>
      <c r="I96" s="21">
        <f t="shared" si="4"/>
        <v>0.0069952727272727284</v>
      </c>
      <c r="K96" s="4" t="s">
        <v>57</v>
      </c>
      <c r="L96" s="6"/>
      <c r="M96" s="20">
        <f>aSIFSTIME</f>
        <v>1E-05</v>
      </c>
      <c r="N96" s="21">
        <f>N95+M96</f>
        <v>0.00465890909090909</v>
      </c>
    </row>
    <row r="97" spans="1:14" ht="12.75">
      <c r="A97" s="40" t="s">
        <v>115</v>
      </c>
      <c r="B97" s="41"/>
      <c r="C97" s="41"/>
      <c r="D97" s="19"/>
      <c r="F97" s="4" t="s">
        <v>86</v>
      </c>
      <c r="G97" s="6">
        <f>Preamble+PLCP</f>
        <v>192</v>
      </c>
      <c r="H97" s="20">
        <f>G97/bitspersec</f>
        <v>8.727272727272728E-06</v>
      </c>
      <c r="I97" s="21">
        <f t="shared" si="4"/>
        <v>0.0070040000000000015</v>
      </c>
      <c r="K97" s="4" t="s">
        <v>86</v>
      </c>
      <c r="L97" s="6">
        <f>Preamble+PLCP</f>
        <v>192</v>
      </c>
      <c r="M97" s="20">
        <f>L97/bitspersec</f>
        <v>8.727272727272728E-06</v>
      </c>
      <c r="N97" s="21">
        <f>N96+M97</f>
        <v>0.004667636363636363</v>
      </c>
    </row>
    <row r="98" spans="1:14" ht="12.75">
      <c r="A98" s="23" t="s">
        <v>92</v>
      </c>
      <c r="B98" s="25">
        <v>1024</v>
      </c>
      <c r="C98" s="6" t="s">
        <v>109</v>
      </c>
      <c r="D98" s="19"/>
      <c r="F98" s="4" t="s">
        <v>102</v>
      </c>
      <c r="G98" s="6">
        <f>AckOvrHd</f>
        <v>112</v>
      </c>
      <c r="H98" s="20">
        <f>G98/bitspersec</f>
        <v>5.090909090909091E-06</v>
      </c>
      <c r="I98" s="21">
        <f t="shared" si="4"/>
        <v>0.007009090909090911</v>
      </c>
      <c r="K98" s="4" t="s">
        <v>64</v>
      </c>
      <c r="L98" s="6">
        <f>AckOvrHd</f>
        <v>112</v>
      </c>
      <c r="M98" s="20">
        <f>L98/bitspersec</f>
        <v>5.090909090909091E-06</v>
      </c>
      <c r="N98" s="21">
        <f>N97+M98</f>
        <v>0.004672727272727273</v>
      </c>
    </row>
    <row r="99" spans="4:14" ht="12.75">
      <c r="D99" s="19"/>
      <c r="F99" s="42"/>
      <c r="G99" s="28"/>
      <c r="H99" s="43"/>
      <c r="I99" s="35"/>
      <c r="K99" s="42"/>
      <c r="L99" s="28"/>
      <c r="M99" s="43"/>
      <c r="N99" s="35"/>
    </row>
    <row r="100" spans="1:9" ht="12.75">
      <c r="A100" s="40" t="s">
        <v>114</v>
      </c>
      <c r="B100" s="40"/>
      <c r="C100" s="40"/>
      <c r="D100" s="19"/>
      <c r="F100" s="10"/>
      <c r="H100" s="17"/>
      <c r="I100" s="19"/>
    </row>
    <row r="101" spans="1:9" ht="12.75">
      <c r="A101" s="23" t="s">
        <v>122</v>
      </c>
      <c r="B101" s="6">
        <v>272</v>
      </c>
      <c r="C101" s="6" t="s">
        <v>108</v>
      </c>
      <c r="D101" s="18"/>
      <c r="G101" s="1"/>
      <c r="H101" s="1"/>
      <c r="I101" s="1"/>
    </row>
    <row r="102" spans="1:14" ht="12.75">
      <c r="A102" s="23" t="s">
        <v>111</v>
      </c>
      <c r="B102" s="6">
        <v>112</v>
      </c>
      <c r="C102" s="6" t="s">
        <v>108</v>
      </c>
      <c r="F102" s="6" t="s">
        <v>98</v>
      </c>
      <c r="G102" s="6"/>
      <c r="H102" s="20">
        <f>SUM(H3:H97)</f>
        <v>0.0014185454545454536</v>
      </c>
      <c r="I102" s="20" t="s">
        <v>105</v>
      </c>
      <c r="K102" s="6" t="s">
        <v>98</v>
      </c>
      <c r="L102" s="6"/>
      <c r="M102" s="20"/>
      <c r="N102" s="20" t="s">
        <v>105</v>
      </c>
    </row>
    <row r="103" spans="5:14" ht="12.75">
      <c r="E103" s="16"/>
      <c r="F103" s="23" t="s">
        <v>81</v>
      </c>
      <c r="G103" s="6">
        <f>SUM(G3:G99)</f>
        <v>11520</v>
      </c>
      <c r="H103" s="6"/>
      <c r="I103" s="20"/>
      <c r="K103" s="23" t="s">
        <v>81</v>
      </c>
      <c r="L103" s="6"/>
      <c r="M103" s="6"/>
      <c r="N103" s="20"/>
    </row>
    <row r="104" spans="1:14" ht="12.75">
      <c r="A104" s="57" t="s">
        <v>120</v>
      </c>
      <c r="B104" s="56"/>
      <c r="C104" s="56"/>
      <c r="E104" s="15"/>
      <c r="F104" s="23" t="s">
        <v>116</v>
      </c>
      <c r="G104" s="6">
        <f>(COUNTIF(F3:F97,"Data_*")*(Payload*8))</f>
        <v>122880</v>
      </c>
      <c r="H104" s="20">
        <f>G104/bitspersec</f>
        <v>0.005585454545454545</v>
      </c>
      <c r="I104" s="20" t="s">
        <v>105</v>
      </c>
      <c r="K104" s="23" t="s">
        <v>116</v>
      </c>
      <c r="L104" s="6"/>
      <c r="M104" s="20"/>
      <c r="N104" s="20" t="s">
        <v>105</v>
      </c>
    </row>
    <row r="105" spans="1:14" ht="12.75">
      <c r="A105" t="s">
        <v>121</v>
      </c>
      <c r="F105" s="24" t="s">
        <v>104</v>
      </c>
      <c r="G105" s="22"/>
      <c r="H105" s="22">
        <f>(1-H102/H104)</f>
        <v>0.7460286458333335</v>
      </c>
      <c r="I105" s="22"/>
      <c r="K105" s="24" t="s">
        <v>104</v>
      </c>
      <c r="L105" s="22"/>
      <c r="M105" s="22"/>
      <c r="N105" s="22"/>
    </row>
    <row r="106" spans="1:14" ht="12.75">
      <c r="A106" t="s">
        <v>134</v>
      </c>
      <c r="F106" s="24"/>
      <c r="G106" s="22"/>
      <c r="H106" s="22"/>
      <c r="I106" s="22"/>
      <c r="K106" s="24"/>
      <c r="L106" s="22"/>
      <c r="M106" s="22"/>
      <c r="N106" s="22"/>
    </row>
    <row r="107" spans="1:14" ht="12.75">
      <c r="A107" t="s">
        <v>153</v>
      </c>
      <c r="F107" s="23" t="s">
        <v>87</v>
      </c>
      <c r="G107" s="6"/>
      <c r="H107" s="21">
        <f>bitspersec*H105</f>
        <v>16412630.208333338</v>
      </c>
      <c r="I107" s="21" t="s">
        <v>106</v>
      </c>
      <c r="K107" s="23" t="s">
        <v>87</v>
      </c>
      <c r="L107" s="6"/>
      <c r="M107" s="21"/>
      <c r="N107" s="21" t="s">
        <v>106</v>
      </c>
    </row>
    <row r="108" ht="12.75">
      <c r="A108" t="s">
        <v>123</v>
      </c>
    </row>
    <row r="109" spans="1:14" ht="13.5" thickBot="1">
      <c r="A109" t="s">
        <v>124</v>
      </c>
      <c r="F109" s="75" t="s">
        <v>143</v>
      </c>
      <c r="G109" s="76"/>
      <c r="H109" s="77"/>
      <c r="I109" s="78"/>
      <c r="J109" s="61"/>
      <c r="K109" s="50" t="s">
        <v>144</v>
      </c>
      <c r="L109" s="52"/>
      <c r="M109" s="52"/>
      <c r="N109" s="53"/>
    </row>
    <row r="110" spans="1:14" ht="13.5" thickTop="1">
      <c r="A110" t="s">
        <v>152</v>
      </c>
      <c r="F110" s="54" t="s">
        <v>148</v>
      </c>
      <c r="G110" s="27"/>
      <c r="H110" s="28"/>
      <c r="I110" s="46"/>
      <c r="J110" s="28"/>
      <c r="K110" s="54" t="s">
        <v>145</v>
      </c>
      <c r="L110" s="28"/>
      <c r="M110" s="28"/>
      <c r="N110" s="46"/>
    </row>
    <row r="111" spans="1:14" ht="12.75">
      <c r="A111" t="s">
        <v>125</v>
      </c>
      <c r="F111" s="54" t="s">
        <v>149</v>
      </c>
      <c r="G111" s="28"/>
      <c r="H111" s="28"/>
      <c r="I111" s="46"/>
      <c r="J111" s="28"/>
      <c r="K111" s="45"/>
      <c r="L111" s="28"/>
      <c r="M111" s="28"/>
      <c r="N111" s="46"/>
    </row>
    <row r="112" spans="1:14" ht="12.75">
      <c r="A112" t="s">
        <v>126</v>
      </c>
      <c r="F112" s="54" t="s">
        <v>150</v>
      </c>
      <c r="G112" s="28"/>
      <c r="H112" s="28"/>
      <c r="I112" s="46"/>
      <c r="J112" s="28"/>
      <c r="K112" s="55" t="s">
        <v>110</v>
      </c>
      <c r="L112" s="48"/>
      <c r="M112" s="48"/>
      <c r="N112" s="49"/>
    </row>
    <row r="113" spans="1:10" ht="12.75">
      <c r="A113" t="s">
        <v>146</v>
      </c>
      <c r="F113" s="55" t="s">
        <v>110</v>
      </c>
      <c r="G113" s="47"/>
      <c r="H113" s="48"/>
      <c r="I113" s="49"/>
      <c r="J113" s="28"/>
    </row>
    <row r="114" spans="1:7" ht="12.75">
      <c r="A114" t="s">
        <v>147</v>
      </c>
      <c r="G114" s="27"/>
    </row>
    <row r="115" spans="1:7" ht="12.75">
      <c r="A115" t="s">
        <v>151</v>
      </c>
      <c r="G115" s="28"/>
    </row>
    <row r="116" ht="12.75">
      <c r="A116" t="s">
        <v>127</v>
      </c>
    </row>
    <row r="117" ht="12.75">
      <c r="A117" t="s">
        <v>128</v>
      </c>
    </row>
    <row r="118" spans="1:2" ht="12.75">
      <c r="A118" t="s">
        <v>129</v>
      </c>
      <c r="B118" s="16"/>
    </row>
    <row r="119" spans="1:2" ht="12.75">
      <c r="A119" s="60" t="s">
        <v>154</v>
      </c>
      <c r="B119" s="16"/>
    </row>
    <row r="120" spans="1:2" ht="12.75">
      <c r="A120" s="58" t="s">
        <v>130</v>
      </c>
      <c r="B120" s="16"/>
    </row>
    <row r="121" ht="12.75">
      <c r="A121" s="59" t="s">
        <v>131</v>
      </c>
    </row>
    <row r="122" ht="12.75">
      <c r="A122" s="59" t="s">
        <v>132</v>
      </c>
    </row>
    <row r="123" ht="12.75">
      <c r="A123" s="59" t="s">
        <v>133</v>
      </c>
    </row>
    <row r="124" ht="12.75">
      <c r="A124" s="59"/>
    </row>
    <row r="125" ht="12.75">
      <c r="A125" s="1"/>
    </row>
    <row r="126" ht="12.75">
      <c r="A126" s="1"/>
    </row>
    <row r="128" ht="12.75">
      <c r="A128" s="1"/>
    </row>
    <row r="129" ht="12.75">
      <c r="A129" s="1"/>
    </row>
    <row r="131" ht="12.75">
      <c r="A131" s="1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Eastman Kodak,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Heberling</dc:creator>
  <cp:keywords/>
  <dc:description/>
  <cp:lastModifiedBy>Allen Heberling</cp:lastModifiedBy>
  <cp:lastPrinted>2000-10-21T17:14:56Z</cp:lastPrinted>
  <dcterms:created xsi:type="dcterms:W3CDTF">1999-06-16T12:01:42Z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