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00" windowHeight="62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'Sheet1'!$A$1:$D$62</definedName>
  </definedNames>
  <calcPr fullCalcOnLoad="1"/>
</workbook>
</file>

<file path=xl/sharedStrings.xml><?xml version="1.0" encoding="utf-8"?>
<sst xmlns="http://schemas.openxmlformats.org/spreadsheetml/2006/main" count="69" uniqueCount="55">
  <si>
    <t>Item</t>
  </si>
  <si>
    <t>Total</t>
  </si>
  <si>
    <t>Subtotal</t>
  </si>
  <si>
    <t>Qty.</t>
  </si>
  <si>
    <t>Lunch</t>
  </si>
  <si>
    <t>Continental Breakfast</t>
  </si>
  <si>
    <t>Monday</t>
  </si>
  <si>
    <t>Tuesday</t>
  </si>
  <si>
    <t>Wednesday</t>
  </si>
  <si>
    <t>Thursday</t>
  </si>
  <si>
    <t>Friday</t>
  </si>
  <si>
    <t>Monday-Friday</t>
  </si>
  <si>
    <t>Total AV charges</t>
  </si>
  <si>
    <t>Charges not related to Hotel Invoice</t>
  </si>
  <si>
    <t>Final Accounting Summary</t>
  </si>
  <si>
    <t>Registrant collection - Hotel Charges</t>
  </si>
  <si>
    <t>Texas Instruments IEEE</t>
  </si>
  <si>
    <t>January 20-25, 2002 Meeting in Dallas, TX</t>
  </si>
  <si>
    <t>Wyndham Anatole Hotel Food and Beverage</t>
  </si>
  <si>
    <t>Breakfast and Breaks</t>
  </si>
  <si>
    <t>Reception and Dinner</t>
  </si>
  <si>
    <t>Price (with T&amp;G)</t>
  </si>
  <si>
    <t>Wyndham Anatole Hotel Miscellaneous Charges</t>
  </si>
  <si>
    <t>AV Screen for 3 days (noted in quantity)</t>
  </si>
  <si>
    <t xml:space="preserve">LCD Projector </t>
  </si>
  <si>
    <t xml:space="preserve">Cable </t>
  </si>
  <si>
    <t>House Patch Fees for 5 days</t>
  </si>
  <si>
    <t>Long Distatnce Usage</t>
  </si>
  <si>
    <t>Taxes</t>
  </si>
  <si>
    <t>DID lines (for 6 days) + $75.00 install fee</t>
  </si>
  <si>
    <t>T1 line (for 6 days) + $75.00 install fee</t>
  </si>
  <si>
    <t>120-volt Circuite (2000) watt max)</t>
  </si>
  <si>
    <t>Extention Cord - 4 gang box</t>
  </si>
  <si>
    <t>Extenstion cord - 1 outlet</t>
  </si>
  <si>
    <t>Service Charge (20%)</t>
  </si>
  <si>
    <t>Tax (8.25%)</t>
  </si>
  <si>
    <t>Straight Time</t>
  </si>
  <si>
    <t>Overtime</t>
  </si>
  <si>
    <t>Grand Total</t>
  </si>
  <si>
    <t>AVW audio visual equipment</t>
  </si>
  <si>
    <t>Discount (25%)</t>
  </si>
  <si>
    <t xml:space="preserve">Total </t>
  </si>
  <si>
    <t>Misc. Office Supplies</t>
  </si>
  <si>
    <t>Hotel Miscellaneous Charges</t>
  </si>
  <si>
    <t>Hotel Food and Beverage</t>
  </si>
  <si>
    <t>Total Phone charges</t>
  </si>
  <si>
    <t>Power/Drops</t>
  </si>
  <si>
    <t>Power/Labor</t>
  </si>
  <si>
    <t>Grand Total - all misc. charges</t>
  </si>
  <si>
    <t>Misc. Charge</t>
  </si>
  <si>
    <t>Hotel Guest Rooms Charge for Staff</t>
  </si>
  <si>
    <t>F2F Events Charge</t>
  </si>
  <si>
    <t>Marketing Events Coordination Fee</t>
  </si>
  <si>
    <t>Texas Instruments Contribution</t>
  </si>
  <si>
    <t>Total Cost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</si>
</sst>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.00"/>
    <numFmt numFmtId="166" formatCode="&quot;$&quot;#,##0.000_);[Red]\(&quot;$&quot;#,##0.000\)"/>
    <numFmt numFmtId="167" formatCode="&quot;$&quot;#,##0.00000_);[Red]\(&quot;$&quot;#,##0.00000\)"/>
    <numFmt numFmtId="168" formatCode="#,##0.00;[Red]#,##0.00"/>
    <numFmt numFmtId="169" formatCode="&quot;$&quot;#,##0.00;[Red]&quot;$&quot;#,##0.00"/>
  </numFmts>
  <fonts count="4">
    <font>
      <sz val="12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Continuous"/>
    </xf>
    <xf numFmtId="0" fontId="0" fillId="0" borderId="2" xfId="0" applyFill="1" applyBorder="1" applyAlignment="1">
      <alignment horizontal="centerContinuous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/>
    </xf>
    <xf numFmtId="8" fontId="0" fillId="0" borderId="4" xfId="0" applyNumberFormat="1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8" fontId="0" fillId="0" borderId="4" xfId="0" applyNumberFormat="1" applyFill="1" applyBorder="1" applyAlignment="1">
      <alignment/>
    </xf>
    <xf numFmtId="0" fontId="0" fillId="0" borderId="4" xfId="0" applyFont="1" applyFill="1" applyBorder="1" applyAlignment="1">
      <alignment/>
    </xf>
    <xf numFmtId="8" fontId="0" fillId="0" borderId="4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2" fillId="0" borderId="4" xfId="0" applyFont="1" applyFill="1" applyBorder="1" applyAlignment="1">
      <alignment/>
    </xf>
    <xf numFmtId="165" fontId="0" fillId="0" borderId="0" xfId="0" applyNumberFormat="1" applyFill="1" applyAlignment="1">
      <alignment/>
    </xf>
    <xf numFmtId="7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43" fontId="0" fillId="0" borderId="4" xfId="0" applyNumberFormat="1" applyFill="1" applyBorder="1" applyAlignment="1">
      <alignment horizontal="right"/>
    </xf>
    <xf numFmtId="44" fontId="0" fillId="0" borderId="4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8" fontId="0" fillId="0" borderId="0" xfId="0" applyNumberFormat="1" applyFill="1" applyBorder="1" applyAlignment="1">
      <alignment horizontal="right"/>
    </xf>
    <xf numFmtId="8" fontId="2" fillId="0" borderId="0" xfId="0" applyNumberFormat="1" applyFont="1" applyFill="1" applyAlignment="1">
      <alignment/>
    </xf>
    <xf numFmtId="8" fontId="2" fillId="0" borderId="6" xfId="0" applyNumberFormat="1" applyFont="1" applyFill="1" applyBorder="1" applyAlignment="1">
      <alignment horizontal="right"/>
    </xf>
    <xf numFmtId="8" fontId="2" fillId="0" borderId="4" xfId="0" applyNumberFormat="1" applyFont="1" applyFill="1" applyBorder="1" applyAlignment="1">
      <alignment/>
    </xf>
    <xf numFmtId="0" fontId="2" fillId="0" borderId="7" xfId="0" applyFont="1" applyFill="1" applyBorder="1" applyAlignment="1">
      <alignment horizontal="centerContinuous"/>
    </xf>
    <xf numFmtId="165" fontId="0" fillId="0" borderId="4" xfId="0" applyNumberFormat="1" applyFill="1" applyBorder="1" applyAlignment="1">
      <alignment/>
    </xf>
    <xf numFmtId="164" fontId="0" fillId="0" borderId="4" xfId="0" applyNumberFormat="1" applyFill="1" applyBorder="1" applyAlignment="1">
      <alignment horizontal="left"/>
    </xf>
    <xf numFmtId="7" fontId="0" fillId="0" borderId="4" xfId="0" applyNumberFormat="1" applyFill="1" applyBorder="1" applyAlignment="1">
      <alignment/>
    </xf>
    <xf numFmtId="7" fontId="2" fillId="0" borderId="4" xfId="0" applyNumberFormat="1" applyFont="1" applyFill="1" applyBorder="1" applyAlignment="1">
      <alignment/>
    </xf>
    <xf numFmtId="0" fontId="2" fillId="0" borderId="4" xfId="0" applyFont="1" applyFill="1" applyBorder="1" applyAlignment="1">
      <alignment horizontal="right"/>
    </xf>
    <xf numFmtId="8" fontId="2" fillId="0" borderId="4" xfId="0" applyNumberFormat="1" applyFont="1" applyFill="1" applyBorder="1" applyAlignment="1">
      <alignment horizontal="right"/>
    </xf>
    <xf numFmtId="8" fontId="3" fillId="0" borderId="4" xfId="0" applyNumberFormat="1" applyFont="1" applyFill="1" applyBorder="1" applyAlignment="1">
      <alignment horizontal="right"/>
    </xf>
    <xf numFmtId="8" fontId="3" fillId="0" borderId="4" xfId="0" applyNumberFormat="1" applyFont="1" applyFill="1" applyBorder="1" applyAlignment="1">
      <alignment/>
    </xf>
    <xf numFmtId="40" fontId="2" fillId="0" borderId="4" xfId="0" applyNumberFormat="1" applyFont="1" applyFill="1" applyBorder="1" applyAlignment="1">
      <alignment/>
    </xf>
    <xf numFmtId="0" fontId="2" fillId="0" borderId="4" xfId="0" applyNumberFormat="1" applyFon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0" fillId="0" borderId="5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"/>
  <sheetViews>
    <sheetView tabSelected="1" workbookViewId="0" topLeftCell="A21">
      <selection activeCell="D47" sqref="D47"/>
    </sheetView>
  </sheetViews>
  <sheetFormatPr defaultColWidth="8.88671875" defaultRowHeight="15"/>
  <cols>
    <col min="1" max="1" width="9.6640625" style="1" customWidth="1"/>
    <col min="2" max="2" width="37.77734375" style="1" customWidth="1"/>
    <col min="3" max="4" width="13.10546875" style="1" customWidth="1"/>
  </cols>
  <sheetData>
    <row r="1" spans="1:4" ht="23.25">
      <c r="A1" s="39" t="s">
        <v>16</v>
      </c>
      <c r="B1" s="39"/>
      <c r="C1" s="39"/>
      <c r="D1" s="39"/>
    </row>
    <row r="2" spans="1:4" ht="23.25">
      <c r="A2" s="40" t="s">
        <v>17</v>
      </c>
      <c r="B2" s="40"/>
      <c r="C2" s="40"/>
      <c r="D2" s="40"/>
    </row>
    <row r="3" spans="1:4" ht="23.25">
      <c r="A3" s="39" t="s">
        <v>14</v>
      </c>
      <c r="B3" s="39"/>
      <c r="C3" s="39"/>
      <c r="D3" s="39"/>
    </row>
    <row r="4" spans="1:4" ht="15.75" thickBot="1">
      <c r="A4" s="12"/>
      <c r="B4" s="12"/>
      <c r="C4" s="12"/>
      <c r="D4" s="12"/>
    </row>
    <row r="5" spans="1:4" ht="17.25" thickBot="1" thickTop="1">
      <c r="A5" s="26" t="s">
        <v>18</v>
      </c>
      <c r="B5" s="2"/>
      <c r="C5" s="2"/>
      <c r="D5" s="3"/>
    </row>
    <row r="6" spans="1:4" ht="16.5" thickBot="1" thickTop="1">
      <c r="A6" s="4" t="s">
        <v>3</v>
      </c>
      <c r="B6" s="4" t="s">
        <v>0</v>
      </c>
      <c r="C6" s="4" t="s">
        <v>21</v>
      </c>
      <c r="D6" s="4" t="s">
        <v>1</v>
      </c>
    </row>
    <row r="7" spans="1:4" ht="16.5" thickTop="1">
      <c r="A7" s="5"/>
      <c r="B7" s="13" t="s">
        <v>6</v>
      </c>
      <c r="C7" s="11"/>
      <c r="D7" s="7"/>
    </row>
    <row r="8" spans="1:4" ht="15.75">
      <c r="A8" s="37">
        <v>375</v>
      </c>
      <c r="B8" s="10" t="s">
        <v>19</v>
      </c>
      <c r="C8" s="11">
        <f>SUM(D8/A8)</f>
        <v>16.175146666666667</v>
      </c>
      <c r="D8" s="7">
        <v>6065.68</v>
      </c>
    </row>
    <row r="9" spans="1:4" ht="15.75">
      <c r="A9" s="37">
        <v>375</v>
      </c>
      <c r="B9" s="6" t="s">
        <v>4</v>
      </c>
      <c r="C9" s="11">
        <f aca="true" t="shared" si="0" ref="C9:C21">SUM(D9/A9)</f>
        <v>38.97</v>
      </c>
      <c r="D9" s="7">
        <v>14613.75</v>
      </c>
    </row>
    <row r="10" spans="1:4" ht="15.75">
      <c r="A10" s="5"/>
      <c r="B10" s="13" t="s">
        <v>7</v>
      </c>
      <c r="C10" s="11"/>
      <c r="D10" s="7"/>
    </row>
    <row r="11" spans="1:4" ht="15.75">
      <c r="A11" s="37">
        <v>375</v>
      </c>
      <c r="B11" s="10" t="s">
        <v>19</v>
      </c>
      <c r="C11" s="11">
        <f t="shared" si="0"/>
        <v>15.399199999999999</v>
      </c>
      <c r="D11" s="7">
        <v>5774.7</v>
      </c>
    </row>
    <row r="12" spans="1:4" ht="15.75">
      <c r="A12" s="37">
        <v>375</v>
      </c>
      <c r="B12" s="6" t="s">
        <v>4</v>
      </c>
      <c r="C12" s="11">
        <f t="shared" si="0"/>
        <v>37.671013333333335</v>
      </c>
      <c r="D12" s="7">
        <v>14126.63</v>
      </c>
    </row>
    <row r="13" spans="1:4" ht="15.75">
      <c r="A13" s="37"/>
      <c r="B13" s="13" t="s">
        <v>8</v>
      </c>
      <c r="C13" s="11"/>
      <c r="D13" s="7"/>
    </row>
    <row r="14" spans="1:4" ht="15.75">
      <c r="A14" s="37">
        <v>375</v>
      </c>
      <c r="B14" s="10" t="s">
        <v>19</v>
      </c>
      <c r="C14" s="11">
        <f t="shared" si="0"/>
        <v>15.968186666666666</v>
      </c>
      <c r="D14" s="7">
        <v>5988.07</v>
      </c>
    </row>
    <row r="15" spans="1:4" ht="15.75">
      <c r="A15" s="37">
        <v>375</v>
      </c>
      <c r="B15" s="6" t="s">
        <v>4</v>
      </c>
      <c r="C15" s="11">
        <f t="shared" si="0"/>
        <v>38.97</v>
      </c>
      <c r="D15" s="7">
        <v>14613.75</v>
      </c>
    </row>
    <row r="16" spans="1:4" ht="15.75">
      <c r="A16" s="37">
        <v>359</v>
      </c>
      <c r="B16" s="6" t="s">
        <v>20</v>
      </c>
      <c r="C16" s="11">
        <f t="shared" si="0"/>
        <v>65.25050139275766</v>
      </c>
      <c r="D16" s="7">
        <v>23424.93</v>
      </c>
    </row>
    <row r="17" spans="1:4" ht="15.75">
      <c r="A17" s="37"/>
      <c r="B17" s="13" t="s">
        <v>9</v>
      </c>
      <c r="C17" s="11"/>
      <c r="D17" s="7"/>
    </row>
    <row r="18" spans="1:4" ht="15.75">
      <c r="A18" s="37">
        <v>350</v>
      </c>
      <c r="B18" s="10" t="s">
        <v>19</v>
      </c>
      <c r="C18" s="11">
        <f t="shared" si="0"/>
        <v>15.3412</v>
      </c>
      <c r="D18" s="7">
        <v>5369.42</v>
      </c>
    </row>
    <row r="19" spans="1:4" ht="15.75">
      <c r="A19" s="37">
        <v>354</v>
      </c>
      <c r="B19" s="6" t="s">
        <v>4</v>
      </c>
      <c r="C19" s="11">
        <f t="shared" si="0"/>
        <v>38.97</v>
      </c>
      <c r="D19" s="7">
        <v>13795.38</v>
      </c>
    </row>
    <row r="20" spans="1:4" ht="15.75">
      <c r="A20" s="37"/>
      <c r="B20" s="13" t="s">
        <v>10</v>
      </c>
      <c r="C20" s="11"/>
      <c r="D20" s="7"/>
    </row>
    <row r="21" spans="1:4" ht="15.75">
      <c r="A21" s="37">
        <v>350</v>
      </c>
      <c r="B21" s="6" t="s">
        <v>5</v>
      </c>
      <c r="C21" s="11">
        <f t="shared" si="0"/>
        <v>9.790742857142858</v>
      </c>
      <c r="D21" s="7">
        <v>3426.76</v>
      </c>
    </row>
    <row r="22" spans="1:4" ht="15.75">
      <c r="A22" s="5"/>
      <c r="B22" s="13"/>
      <c r="C22" s="11"/>
      <c r="D22" s="7"/>
    </row>
    <row r="23" spans="3:4" ht="15.75">
      <c r="C23" s="31" t="s">
        <v>1</v>
      </c>
      <c r="D23" s="32">
        <f>SUM(D7:D22)</f>
        <v>107199.07</v>
      </c>
    </row>
    <row r="24" spans="1:4" ht="15.75" thickBot="1">
      <c r="A24" s="41"/>
      <c r="B24" s="41"/>
      <c r="C24" s="41"/>
      <c r="D24" s="41"/>
    </row>
    <row r="25" spans="1:4" ht="17.25" thickBot="1" thickTop="1">
      <c r="A25" s="26" t="s">
        <v>22</v>
      </c>
      <c r="B25" s="2"/>
      <c r="C25" s="2"/>
      <c r="D25" s="3"/>
    </row>
    <row r="26" spans="1:4" ht="16.5" thickBot="1" thickTop="1">
      <c r="A26" s="4" t="s">
        <v>3</v>
      </c>
      <c r="B26" s="4" t="s">
        <v>0</v>
      </c>
      <c r="C26" s="4" t="s">
        <v>21</v>
      </c>
      <c r="D26" s="4" t="s">
        <v>1</v>
      </c>
    </row>
    <row r="27" spans="1:4" ht="16.5" thickTop="1">
      <c r="A27" s="5"/>
      <c r="B27" s="13" t="s">
        <v>11</v>
      </c>
      <c r="C27" s="7"/>
      <c r="D27" s="7"/>
    </row>
    <row r="28" spans="1:4" ht="15.75">
      <c r="A28" s="37">
        <v>4</v>
      </c>
      <c r="B28" s="6" t="s">
        <v>26</v>
      </c>
      <c r="C28" s="7">
        <v>103.92</v>
      </c>
      <c r="D28" s="7">
        <f>(C28*A28)*5</f>
        <v>2078.4</v>
      </c>
    </row>
    <row r="29" spans="1:4" ht="15.75">
      <c r="A29" s="38">
        <v>3</v>
      </c>
      <c r="B29" s="1" t="s">
        <v>23</v>
      </c>
      <c r="C29" s="14">
        <v>38.97</v>
      </c>
      <c r="D29" s="14">
        <f>+A29*C29</f>
        <v>116.91</v>
      </c>
    </row>
    <row r="30" spans="1:4" ht="15.75">
      <c r="A30" s="38">
        <v>1</v>
      </c>
      <c r="B30" s="1" t="s">
        <v>24</v>
      </c>
      <c r="C30" s="14">
        <v>876.83</v>
      </c>
      <c r="D30" s="14">
        <f>+A30*C30</f>
        <v>876.83</v>
      </c>
    </row>
    <row r="31" spans="1:4" ht="15.75">
      <c r="A31" s="16"/>
      <c r="B31" s="16" t="s">
        <v>12</v>
      </c>
      <c r="D31" s="23">
        <f>+SUM(D28:D30)</f>
        <v>3072.14</v>
      </c>
    </row>
    <row r="32" ht="15.75">
      <c r="A32" s="16"/>
    </row>
    <row r="33" spans="1:4" ht="15.75">
      <c r="A33" s="37">
        <v>1</v>
      </c>
      <c r="B33" s="6" t="s">
        <v>29</v>
      </c>
      <c r="C33" s="19">
        <v>25</v>
      </c>
      <c r="D33" s="7">
        <f>(C33*A33)*6+75</f>
        <v>225</v>
      </c>
    </row>
    <row r="34" spans="1:4" ht="15.75">
      <c r="A34" s="37"/>
      <c r="B34" s="6" t="s">
        <v>27</v>
      </c>
      <c r="C34" s="19"/>
      <c r="D34" s="7">
        <v>139.44</v>
      </c>
    </row>
    <row r="35" spans="1:4" ht="15.75">
      <c r="A35" s="37">
        <v>1</v>
      </c>
      <c r="B35" s="6" t="s">
        <v>30</v>
      </c>
      <c r="C35" s="19">
        <v>137.5</v>
      </c>
      <c r="D35" s="7">
        <f>(C35*A35)*6+75</f>
        <v>900</v>
      </c>
    </row>
    <row r="36" spans="1:4" ht="15.75">
      <c r="A36" s="37">
        <v>11</v>
      </c>
      <c r="B36" s="6" t="s">
        <v>25</v>
      </c>
      <c r="C36" s="19">
        <v>75</v>
      </c>
      <c r="D36" s="7">
        <f>(C36*A36)</f>
        <v>825</v>
      </c>
    </row>
    <row r="37" spans="1:4" ht="13.5" customHeight="1">
      <c r="A37" s="17"/>
      <c r="B37" s="18"/>
      <c r="C37" s="8" t="s">
        <v>2</v>
      </c>
      <c r="D37" s="7">
        <f>SUM(D33:D36)</f>
        <v>2089.44</v>
      </c>
    </row>
    <row r="38" spans="3:4" ht="15">
      <c r="C38" s="8" t="s">
        <v>28</v>
      </c>
      <c r="D38" s="7">
        <v>738.86</v>
      </c>
    </row>
    <row r="39" spans="2:4" ht="15.75">
      <c r="B39" s="16" t="s">
        <v>45</v>
      </c>
      <c r="D39" s="24">
        <f>SUM(D37:D38)</f>
        <v>2828.3</v>
      </c>
    </row>
    <row r="40" spans="3:4" ht="15">
      <c r="C40" s="21"/>
      <c r="D40" s="22"/>
    </row>
    <row r="41" spans="1:4" ht="15.75">
      <c r="A41" s="6"/>
      <c r="B41" s="13" t="s">
        <v>46</v>
      </c>
      <c r="C41" s="6"/>
      <c r="D41" s="6"/>
    </row>
    <row r="42" spans="1:4" ht="15.75">
      <c r="A42" s="13">
        <v>41</v>
      </c>
      <c r="B42" s="6" t="s">
        <v>31</v>
      </c>
      <c r="C42" s="20">
        <v>120</v>
      </c>
      <c r="D42" s="7">
        <f>(C42*A42)</f>
        <v>4920</v>
      </c>
    </row>
    <row r="43" spans="1:4" ht="15.75">
      <c r="A43" s="13">
        <v>24</v>
      </c>
      <c r="B43" s="6" t="s">
        <v>32</v>
      </c>
      <c r="C43" s="20">
        <v>25</v>
      </c>
      <c r="D43" s="7">
        <f>(C43*A43)</f>
        <v>600</v>
      </c>
    </row>
    <row r="44" spans="1:4" ht="15.75">
      <c r="A44" s="13">
        <v>22</v>
      </c>
      <c r="B44" s="6" t="s">
        <v>33</v>
      </c>
      <c r="C44" s="20">
        <v>25</v>
      </c>
      <c r="D44" s="7">
        <f>(C44*A44)</f>
        <v>550</v>
      </c>
    </row>
    <row r="45" spans="1:4" ht="15">
      <c r="A45" s="6"/>
      <c r="B45" s="6" t="s">
        <v>2</v>
      </c>
      <c r="C45" s="20"/>
      <c r="D45" s="7">
        <f>SUM(D42:D44)</f>
        <v>6070</v>
      </c>
    </row>
    <row r="46" spans="1:4" ht="15">
      <c r="A46" s="6"/>
      <c r="B46" s="6" t="s">
        <v>34</v>
      </c>
      <c r="C46" s="6"/>
      <c r="D46" s="9">
        <f>SUM(D45)*0.2</f>
        <v>1214</v>
      </c>
    </row>
    <row r="47" spans="1:4" ht="15">
      <c r="A47" s="6"/>
      <c r="B47" s="6" t="s">
        <v>35</v>
      </c>
      <c r="C47" s="6"/>
      <c r="D47" s="9">
        <f>SUM(D45:D46)*0.08215</f>
        <v>598.3806</v>
      </c>
    </row>
    <row r="48" spans="1:4" ht="15">
      <c r="A48" s="6"/>
      <c r="B48" s="6" t="s">
        <v>2</v>
      </c>
      <c r="C48" s="20"/>
      <c r="D48" s="33">
        <f>SUM(D45:D47)</f>
        <v>7882.3806</v>
      </c>
    </row>
    <row r="49" spans="1:4" ht="15.75">
      <c r="A49" s="6"/>
      <c r="B49" s="13" t="s">
        <v>47</v>
      </c>
      <c r="C49" s="6"/>
      <c r="D49" s="9"/>
    </row>
    <row r="50" spans="1:4" ht="15.75">
      <c r="A50" s="13">
        <v>8</v>
      </c>
      <c r="B50" s="6" t="s">
        <v>36</v>
      </c>
      <c r="C50" s="20">
        <v>50</v>
      </c>
      <c r="D50" s="7">
        <f>(C50*A50)</f>
        <v>400</v>
      </c>
    </row>
    <row r="51" spans="1:4" ht="15.75">
      <c r="A51" s="13">
        <v>12</v>
      </c>
      <c r="B51" s="6" t="s">
        <v>37</v>
      </c>
      <c r="C51" s="20">
        <v>100</v>
      </c>
      <c r="D51" s="7">
        <f>(C51*A51)</f>
        <v>1200</v>
      </c>
    </row>
    <row r="52" spans="1:4" ht="15">
      <c r="A52" s="6"/>
      <c r="B52" s="6" t="s">
        <v>2</v>
      </c>
      <c r="C52" s="6"/>
      <c r="D52" s="34">
        <f>SUM(D50:D51)</f>
        <v>1600</v>
      </c>
    </row>
    <row r="53" spans="1:4" ht="15.75">
      <c r="A53" s="6"/>
      <c r="B53" s="13" t="s">
        <v>48</v>
      </c>
      <c r="C53" s="6"/>
      <c r="D53" s="25">
        <f>SUM(D48+D52)+D39+D31</f>
        <v>15382.8206</v>
      </c>
    </row>
    <row r="55" spans="1:4" ht="15.75">
      <c r="A55" s="6"/>
      <c r="B55" s="13" t="s">
        <v>13</v>
      </c>
      <c r="C55" s="6"/>
      <c r="D55" s="6"/>
    </row>
    <row r="56" spans="1:4" ht="15">
      <c r="A56" s="6"/>
      <c r="B56" s="6" t="s">
        <v>39</v>
      </c>
      <c r="C56" s="6"/>
      <c r="D56" s="27">
        <v>4114</v>
      </c>
    </row>
    <row r="57" spans="1:4" ht="15">
      <c r="A57" s="6"/>
      <c r="B57" s="28" t="s">
        <v>40</v>
      </c>
      <c r="C57" s="6"/>
      <c r="D57" s="9">
        <f>-SUM(D56)*0.25</f>
        <v>-1028.5</v>
      </c>
    </row>
    <row r="58" spans="1:4" ht="15">
      <c r="A58" s="6"/>
      <c r="B58" s="28" t="s">
        <v>41</v>
      </c>
      <c r="C58" s="6"/>
      <c r="D58" s="27">
        <f>SUM(D56:D57)</f>
        <v>3085.5</v>
      </c>
    </row>
    <row r="59" spans="1:4" ht="15">
      <c r="A59" s="6"/>
      <c r="B59" s="6" t="s">
        <v>42</v>
      </c>
      <c r="C59" s="6"/>
      <c r="D59" s="29">
        <v>530.7</v>
      </c>
    </row>
    <row r="60" spans="1:4" ht="15.75">
      <c r="A60" s="6"/>
      <c r="B60" s="13" t="s">
        <v>38</v>
      </c>
      <c r="C60" s="6"/>
      <c r="D60" s="30">
        <f>SUM(D58:D59)</f>
        <v>3616.2</v>
      </c>
    </row>
    <row r="61" ht="15">
      <c r="D61" s="15"/>
    </row>
    <row r="62" spans="1:4" ht="15.75">
      <c r="A62" s="36">
        <v>402</v>
      </c>
      <c r="B62" s="35" t="s">
        <v>15</v>
      </c>
      <c r="C62" s="35"/>
      <c r="D62" s="25">
        <v>139064</v>
      </c>
    </row>
    <row r="63" spans="1:4" ht="15.75">
      <c r="A63" s="36"/>
      <c r="B63" s="35" t="s">
        <v>50</v>
      </c>
      <c r="C63" s="35"/>
      <c r="D63" s="25">
        <v>-1836.21</v>
      </c>
    </row>
    <row r="64" spans="1:4" ht="15.75">
      <c r="A64" s="35"/>
      <c r="B64" s="35" t="s">
        <v>44</v>
      </c>
      <c r="C64" s="35"/>
      <c r="D64" s="32">
        <f>-SUM(D7:D22)</f>
        <v>-107199.07</v>
      </c>
    </row>
    <row r="65" spans="1:4" ht="15.75">
      <c r="A65" s="35"/>
      <c r="B65" s="35" t="s">
        <v>43</v>
      </c>
      <c r="C65" s="35"/>
      <c r="D65" s="25">
        <f>-SUM(D60+D53+D39)</f>
        <v>-21827.3206</v>
      </c>
    </row>
    <row r="66" spans="1:4" ht="15.75">
      <c r="A66" s="35"/>
      <c r="B66" s="35" t="s">
        <v>49</v>
      </c>
      <c r="C66" s="35"/>
      <c r="D66" s="25">
        <f>-SUM(D60)</f>
        <v>-3616.2</v>
      </c>
    </row>
    <row r="67" spans="1:4" ht="15.75">
      <c r="A67" s="35"/>
      <c r="B67" s="35" t="s">
        <v>51</v>
      </c>
      <c r="C67" s="35"/>
      <c r="D67" s="25">
        <v>-9695.67</v>
      </c>
    </row>
    <row r="68" spans="1:4" ht="15.75">
      <c r="A68" s="35"/>
      <c r="B68" s="35" t="s">
        <v>52</v>
      </c>
      <c r="C68" s="35"/>
      <c r="D68" s="25">
        <v>-8000</v>
      </c>
    </row>
    <row r="69" spans="1:4" ht="15.75">
      <c r="A69" s="35"/>
      <c r="B69" s="35" t="s">
        <v>54</v>
      </c>
      <c r="C69" s="35"/>
      <c r="D69" s="25">
        <f>SUM(D63:D68)</f>
        <v>-152174.47060000003</v>
      </c>
    </row>
    <row r="70" spans="1:4" ht="15.75">
      <c r="A70" s="35"/>
      <c r="B70" s="35" t="s">
        <v>53</v>
      </c>
      <c r="C70" s="35"/>
      <c r="D70" s="25">
        <f>-D69-D62</f>
        <v>13110.47060000003</v>
      </c>
    </row>
    <row r="71" ht="15">
      <c r="D71" s="14"/>
    </row>
  </sheetData>
  <mergeCells count="4">
    <mergeCell ref="A1:D1"/>
    <mergeCell ref="A2:D2"/>
    <mergeCell ref="A3:D3"/>
    <mergeCell ref="A24:D24"/>
  </mergeCells>
  <printOptions horizontalCentered="1"/>
  <pageMargins left="0.75" right="0.75" top="0.46" bottom="0.26" header="0.5" footer="2.4"/>
  <pageSetup fitToHeight="11" fitToWidth="8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Madison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temp1</dc:creator>
  <cp:keywords/>
  <dc:description/>
  <cp:lastModifiedBy>Robert F.  Heile</cp:lastModifiedBy>
  <cp:lastPrinted>2002-02-25T20:09:17Z</cp:lastPrinted>
  <dcterms:created xsi:type="dcterms:W3CDTF">1999-02-24T17:03:41Z</dcterms:created>
  <dcterms:modified xsi:type="dcterms:W3CDTF">2002-03-20T18:16:22Z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