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1100" windowHeight="8130" activeTab="0"/>
  </bookViews>
  <sheets>
    <sheet name="values" sheetId="1" r:id="rId1"/>
  </sheets>
  <definedNames/>
  <calcPr fullCalcOnLoad="1"/>
</workbook>
</file>

<file path=xl/sharedStrings.xml><?xml version="1.0" encoding="utf-8"?>
<sst xmlns="http://schemas.openxmlformats.org/spreadsheetml/2006/main" count="122" uniqueCount="79">
  <si>
    <t>Units</t>
  </si>
  <si>
    <t>Cycle Time</t>
  </si>
  <si>
    <t>ms</t>
  </si>
  <si>
    <t>MAC/PHY delay variability</t>
  </si>
  <si>
    <t>ns</t>
  </si>
  <si>
    <t>Laser ON time</t>
  </si>
  <si>
    <t>Laser OFF time</t>
  </si>
  <si>
    <t>Allow ON/OFF overlap</t>
  </si>
  <si>
    <t>Description</t>
  </si>
  <si>
    <t>Sync Time (AGC + CDR + code alignment)</t>
  </si>
  <si>
    <t>FEC Frame Size</t>
  </si>
  <si>
    <t>FEC Parity Size</t>
  </si>
  <si>
    <t>bits</t>
  </si>
  <si>
    <t>blocks</t>
  </si>
  <si>
    <t>Parameters</t>
  </si>
  <si>
    <t>%</t>
  </si>
  <si>
    <t>Guard Band</t>
  </si>
  <si>
    <t>Line rate</t>
  </si>
  <si>
    <t>Gbps</t>
  </si>
  <si>
    <t>Effective cycle time (time without guard bands)</t>
  </si>
  <si>
    <t>MPCP Overhead (REPORTs)</t>
  </si>
  <si>
    <t>Data rate</t>
  </si>
  <si>
    <t>64b/66b Overhead</t>
  </si>
  <si>
    <t>PMD Overhead (guard bands)</t>
  </si>
  <si>
    <t>Number of remaining full FEC frames per cycle</t>
  </si>
  <si>
    <t>Time interval required by OLT to synchronize. Consists of AGC (&lt;= 400 ns), CDR (&lt;= 400ns), and code-group algnment (32 ns)</t>
  </si>
  <si>
    <t>Delay variability through MAC and PHY.  This parameter corresponds to TimestampDriftOLT (12TQ) in 802.3ah</t>
  </si>
  <si>
    <t>Scheduling interval. All ONUs should be able to transmit in this interval.</t>
  </si>
  <si>
    <t>Yes</t>
  </si>
  <si>
    <t>No</t>
  </si>
  <si>
    <t xml:space="preserve">Interval from last bit of a previous burst to a first bit of next burst. This interval includes T_off, dead zone, T_on, and syncTime. </t>
  </si>
  <si>
    <t>FEC frame size in PCS blocks, including payload, parity data, and any delimiters, if needed.</t>
  </si>
  <si>
    <t>FEC parity data size in PCS blocks</t>
  </si>
  <si>
    <t>bytes</t>
  </si>
  <si>
    <t xml:space="preserve">This parameter represents the number of guard bands in one cycle interval. </t>
  </si>
  <si>
    <t>Number of ONUs</t>
  </si>
  <si>
    <t>Uniform ONU Load</t>
  </si>
  <si>
    <t>FEC Parameters</t>
  </si>
  <si>
    <t>Scheduling parameters</t>
  </si>
  <si>
    <t>FEC Payload Size</t>
  </si>
  <si>
    <t>Number of bytes used for data only. This should exclude all parity, delimiters, or padding bytes.</t>
  </si>
  <si>
    <t>Derived values</t>
  </si>
  <si>
    <t>PMD/PCS parameters</t>
  </si>
  <si>
    <t>Pre-encoding PCS block size</t>
  </si>
  <si>
    <t>Post-encoding PCS block size</t>
  </si>
  <si>
    <t>Block size before 64b/66b encoding</t>
  </si>
  <si>
    <t>Block size after 64b/66b encoding</t>
  </si>
  <si>
    <t>AKA MAC rate</t>
  </si>
  <si>
    <t>AKA PHY rate</t>
  </si>
  <si>
    <t>FEC delimiters Size</t>
  </si>
  <si>
    <t>Rounded up to an integer number of PCS blocks.  If shortened frames are not allowed, this parameter shows full FEC frame length.</t>
  </si>
  <si>
    <t>Effective Length of a grant carrying only one REPORT</t>
  </si>
  <si>
    <t xml:space="preserve">Size of a REPORT frame </t>
  </si>
  <si>
    <t>Including Preamble and IPG = 64+8+12 = 84</t>
  </si>
  <si>
    <t>For uniform load</t>
  </si>
  <si>
    <r>
      <t>FEC Overhead</t>
    </r>
  </si>
  <si>
    <t>FEC frames</t>
  </si>
  <si>
    <t>FEC padding</t>
  </si>
  <si>
    <t>Unused portion of FEC frame</t>
  </si>
  <si>
    <t>For asymmetric load. All these frames are sent by a single busy ONU</t>
  </si>
  <si>
    <r>
      <t>Total Overhead</t>
    </r>
  </si>
  <si>
    <t>User throughput</t>
  </si>
  <si>
    <r>
      <t>User throughput</t>
    </r>
  </si>
  <si>
    <t>Assymmetric ONU load 
(1 busy, N-1 idle)</t>
  </si>
  <si>
    <t>Option A
(no shortened blocks)</t>
  </si>
  <si>
    <t>Option B
(with shortened blocks)</t>
  </si>
  <si>
    <t>Total number of bytes used for delineation per FEC frame.  The assumption here is that FEC delimiters are necessary when a shotened FEC block is allowed, so that payload can be delineated from parity. In case when shortened blocks are not allowed, the delineation is not necessary, as the parity location witin FEC frame is known and fixed.</t>
  </si>
  <si>
    <t>Laser OFF time of previous ONU may overlap with Laser ON time of the next ONU.  The overlap still should leave enough guard such that MAC/PHY delay variability would not cause data loss.</t>
  </si>
  <si>
    <t xml:space="preserve">Effective cycle size in bytes </t>
  </si>
  <si>
    <t>This value excludes 2-bit block headers</t>
  </si>
  <si>
    <t>Effective cycle size in blocks</t>
  </si>
  <si>
    <t>Average length of last FEC frame in a burst</t>
  </si>
  <si>
    <t>Grant (without PMD overhead) that should be given to IDLE ONUs. This parameter is used only for Assymetric Load case. If shortened FEC frames are not allowed, this value is equal to full FEC frame size.</t>
  </si>
  <si>
    <t>Allow Shortened FEC frames</t>
  </si>
  <si>
    <t>Specify whether the last FEC frame in an upstream burst may be shortened</t>
  </si>
  <si>
    <t>This includes overhead consumed by parity data, delimiters (if any), and padding</t>
  </si>
  <si>
    <t>i.e. PMD, PCS (64b/66b), MPCP (REPORTs), and FEC</t>
  </si>
  <si>
    <t>Option C
(same as A, but with 2x FEC frame)</t>
  </si>
  <si>
    <t>Option D
(same as B, but with 2x FEC frame)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</si>
</sst>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5">
    <font>
      <sz val="10"/>
      <name val="Arial"/>
      <family val="0"/>
    </font>
    <font>
      <b/>
      <sz val="10"/>
      <name val="Arial"/>
      <family val="2"/>
    </font>
    <font>
      <b/>
      <sz val="10"/>
      <color indexed="62"/>
      <name val="Arial"/>
      <family val="2"/>
    </font>
    <font>
      <sz val="8"/>
      <name val="Arial"/>
      <family val="0"/>
    </font>
    <font>
      <b/>
      <sz val="10"/>
      <color indexed="54"/>
      <name val="Arial"/>
      <family val="2"/>
    </font>
    <font>
      <sz val="10"/>
      <color indexed="54"/>
      <name val="Arial"/>
      <family val="2"/>
    </font>
    <font>
      <b/>
      <sz val="8"/>
      <color indexed="54"/>
      <name val="Arial"/>
      <family val="2"/>
    </font>
    <font>
      <sz val="8"/>
      <color indexed="54"/>
      <name val="Arial"/>
      <family val="2"/>
    </font>
    <font>
      <b/>
      <u val="single"/>
      <sz val="10"/>
      <color indexed="54"/>
      <name val="Arial"/>
      <family val="2"/>
    </font>
    <font>
      <b/>
      <sz val="12"/>
      <color indexed="10"/>
      <name val="Arial"/>
      <family val="2"/>
    </font>
    <font>
      <sz val="8"/>
      <name val="Tahoma"/>
      <family val="2"/>
    </font>
    <font>
      <b/>
      <sz val="10"/>
      <color indexed="23"/>
      <name val="Arial"/>
      <family val="2"/>
    </font>
    <font>
      <sz val="10"/>
      <color indexed="23"/>
      <name val="Arial"/>
      <family val="2"/>
    </font>
    <font>
      <b/>
      <sz val="12"/>
      <name val="Arial"/>
      <family val="2"/>
    </font>
    <font>
      <b/>
      <sz val="12"/>
      <color indexed="23"/>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15">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style="thick"/>
    </border>
    <border>
      <left>
        <color indexed="63"/>
      </left>
      <right style="thin"/>
      <top style="thin"/>
      <bottom style="thick"/>
    </border>
    <border>
      <left>
        <color indexed="63"/>
      </left>
      <right style="thin"/>
      <top>
        <color indexed="63"/>
      </top>
      <bottom>
        <color indexed="63"/>
      </bottom>
    </border>
    <border>
      <left>
        <color indexed="63"/>
      </left>
      <right style="thin"/>
      <top style="thin"/>
      <bottom style="thin"/>
    </border>
    <border>
      <left style="thin"/>
      <right style="thick"/>
      <top style="thin"/>
      <bottom style="thick"/>
    </border>
    <border>
      <left style="thin"/>
      <right style="thick"/>
      <top>
        <color indexed="63"/>
      </top>
      <bottom>
        <color indexed="63"/>
      </bottom>
    </border>
    <border>
      <left style="thin"/>
      <right style="thick"/>
      <top style="thin"/>
      <bottom style="thin"/>
    </border>
    <border>
      <left>
        <color indexed="63"/>
      </left>
      <right style="thick"/>
      <top>
        <color indexed="63"/>
      </top>
      <bottom>
        <color indexed="63"/>
      </bottom>
    </border>
    <border>
      <left>
        <color indexed="63"/>
      </left>
      <right>
        <color indexed="63"/>
      </right>
      <top>
        <color indexed="63"/>
      </top>
      <bottom style="thick"/>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2" borderId="1" xfId="0" applyFont="1" applyFill="1" applyBorder="1" applyAlignment="1" applyProtection="1">
      <alignment vertical="center" wrapText="1"/>
      <protection/>
    </xf>
    <xf numFmtId="0" fontId="1" fillId="3" borderId="1" xfId="0" applyFont="1" applyFill="1" applyBorder="1" applyAlignment="1" applyProtection="1">
      <alignment horizontal="left" vertical="center" wrapText="1"/>
      <protection/>
    </xf>
    <xf numFmtId="0" fontId="1" fillId="3" borderId="1" xfId="0" applyFont="1" applyFill="1" applyBorder="1" applyAlignment="1" applyProtection="1">
      <alignment vertical="center" wrapText="1"/>
      <protection/>
    </xf>
    <xf numFmtId="0" fontId="1" fillId="4" borderId="1" xfId="0" applyFont="1" applyFill="1" applyBorder="1" applyAlignment="1" applyProtection="1">
      <alignment horizontal="left" vertical="center" wrapText="1"/>
      <protection/>
    </xf>
    <xf numFmtId="0" fontId="1" fillId="4" borderId="1"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6" fillId="0" borderId="1" xfId="0" applyFont="1" applyFill="1" applyBorder="1" applyAlignment="1" applyProtection="1">
      <alignment horizontal="left" vertical="center" wrapText="1"/>
      <protection/>
    </xf>
    <xf numFmtId="0" fontId="0" fillId="2" borderId="1" xfId="0" applyFont="1" applyFill="1" applyBorder="1" applyAlignment="1" applyProtection="1">
      <alignment horizontal="left" vertical="center" wrapText="1"/>
      <protection/>
    </xf>
    <xf numFmtId="164" fontId="1" fillId="2" borderId="1" xfId="0" applyNumberFormat="1" applyFont="1" applyFill="1" applyBorder="1" applyAlignment="1" applyProtection="1">
      <alignment horizontal="right" vertical="center" wrapText="1"/>
      <protection locked="0"/>
    </xf>
    <xf numFmtId="1" fontId="1" fillId="2" borderId="1" xfId="0" applyNumberFormat="1" applyFont="1" applyFill="1" applyBorder="1" applyAlignment="1" applyProtection="1">
      <alignment horizontal="right" vertical="center" wrapText="1"/>
      <protection locked="0"/>
    </xf>
    <xf numFmtId="0" fontId="0" fillId="3" borderId="1" xfId="0" applyFont="1" applyFill="1" applyBorder="1" applyAlignment="1" applyProtection="1">
      <alignment horizontal="left" vertical="center" wrapText="1"/>
      <protection/>
    </xf>
    <xf numFmtId="2" fontId="1" fillId="3" borderId="1" xfId="0" applyNumberFormat="1" applyFont="1" applyFill="1" applyBorder="1" applyAlignment="1" applyProtection="1">
      <alignment horizontal="right" vertical="center" wrapText="1"/>
      <protection locked="0"/>
    </xf>
    <xf numFmtId="1" fontId="1" fillId="3" borderId="1" xfId="0" applyNumberFormat="1" applyFont="1" applyFill="1" applyBorder="1" applyAlignment="1" applyProtection="1">
      <alignment horizontal="right" vertical="center" wrapText="1"/>
      <protection locked="0"/>
    </xf>
    <xf numFmtId="0" fontId="6" fillId="0" borderId="1" xfId="0" applyNumberFormat="1" applyFont="1" applyFill="1" applyBorder="1" applyAlignment="1" applyProtection="1">
      <alignment horizontal="right" vertical="center" wrapText="1"/>
      <protection/>
    </xf>
    <xf numFmtId="2" fontId="1" fillId="0" borderId="0" xfId="0" applyNumberFormat="1" applyFont="1" applyBorder="1" applyAlignment="1" applyProtection="1">
      <alignment horizontal="right" vertical="center" wrapText="1"/>
      <protection/>
    </xf>
    <xf numFmtId="0" fontId="1" fillId="2" borderId="1" xfId="0" applyNumberFormat="1" applyFont="1" applyFill="1" applyBorder="1" applyAlignment="1" applyProtection="1">
      <alignment horizontal="right" vertical="center" wrapText="1"/>
      <protection locked="0"/>
    </xf>
    <xf numFmtId="0" fontId="11" fillId="2" borderId="1" xfId="0" applyFont="1" applyFill="1" applyBorder="1" applyAlignment="1" applyProtection="1">
      <alignment vertical="center" wrapText="1"/>
      <protection/>
    </xf>
    <xf numFmtId="0" fontId="7" fillId="0" borderId="1" xfId="0" applyFont="1" applyFill="1" applyBorder="1" applyAlignment="1" applyProtection="1">
      <alignment horizontal="left" vertical="center" wrapText="1"/>
      <protection/>
    </xf>
    <xf numFmtId="0" fontId="11" fillId="4" borderId="1" xfId="0" applyFont="1" applyFill="1" applyBorder="1" applyAlignment="1" applyProtection="1">
      <alignment vertical="center" wrapText="1"/>
      <protection/>
    </xf>
    <xf numFmtId="0" fontId="12" fillId="4" borderId="1" xfId="0" applyFont="1" applyFill="1" applyBorder="1" applyAlignment="1" applyProtection="1">
      <alignment vertical="center" wrapText="1"/>
      <protection/>
    </xf>
    <xf numFmtId="0" fontId="1" fillId="5" borderId="1"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10" fontId="13" fillId="5" borderId="1" xfId="0" applyNumberFormat="1" applyFont="1" applyFill="1" applyBorder="1" applyAlignment="1" applyProtection="1">
      <alignment horizontal="right" vertical="center" wrapText="1"/>
      <protection/>
    </xf>
    <xf numFmtId="164" fontId="13" fillId="5" borderId="1" xfId="0" applyNumberFormat="1" applyFont="1" applyFill="1" applyBorder="1" applyAlignment="1" applyProtection="1">
      <alignment horizontal="right" vertical="center" wrapText="1"/>
      <protection/>
    </xf>
    <xf numFmtId="10" fontId="9" fillId="5" borderId="1" xfId="0" applyNumberFormat="1" applyFont="1" applyFill="1" applyBorder="1" applyAlignment="1" applyProtection="1">
      <alignment horizontal="right" vertical="center" wrapText="1"/>
      <protection/>
    </xf>
    <xf numFmtId="0" fontId="13" fillId="4" borderId="1" xfId="0" applyNumberFormat="1" applyFont="1" applyFill="1" applyBorder="1" applyAlignment="1" applyProtection="1">
      <alignment horizontal="right" vertical="center" wrapText="1"/>
      <protection locked="0"/>
    </xf>
    <xf numFmtId="0" fontId="14" fillId="4" borderId="1" xfId="0" applyNumberFormat="1" applyFont="1" applyFill="1" applyBorder="1" applyAlignment="1" applyProtection="1">
      <alignment horizontal="right" vertical="center" wrapText="1"/>
      <protection locked="0"/>
    </xf>
    <xf numFmtId="0" fontId="1" fillId="5" borderId="2" xfId="0" applyFont="1" applyFill="1" applyBorder="1" applyAlignment="1" applyProtection="1">
      <alignment horizontal="center" vertical="center" wrapText="1"/>
      <protection/>
    </xf>
    <xf numFmtId="0" fontId="0" fillId="5" borderId="2" xfId="0" applyFont="1" applyFill="1" applyBorder="1" applyAlignment="1" applyProtection="1">
      <alignment horizontal="center" vertical="center" wrapText="1"/>
      <protection/>
    </xf>
    <xf numFmtId="0" fontId="1" fillId="5" borderId="2" xfId="0" applyNumberFormat="1" applyFont="1" applyFill="1" applyBorder="1" applyAlignment="1" applyProtection="1">
      <alignment horizontal="right" vertical="center" wrapText="1"/>
      <protection/>
    </xf>
    <xf numFmtId="0" fontId="0" fillId="5" borderId="3" xfId="0" applyFont="1" applyFill="1" applyBorder="1" applyAlignment="1" applyProtection="1">
      <alignment vertical="center" wrapText="1"/>
      <protection/>
    </xf>
    <xf numFmtId="2" fontId="1" fillId="5" borderId="3" xfId="0" applyNumberFormat="1" applyFont="1" applyFill="1" applyBorder="1" applyAlignment="1" applyProtection="1">
      <alignment horizontal="right" vertical="center" wrapText="1"/>
      <protection/>
    </xf>
    <xf numFmtId="0" fontId="2" fillId="0" borderId="2"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right" vertical="center" wrapText="1"/>
      <protection/>
    </xf>
    <xf numFmtId="0" fontId="1" fillId="4" borderId="2" xfId="0" applyFont="1" applyFill="1" applyBorder="1" applyAlignment="1" applyProtection="1">
      <alignment vertical="center" wrapText="1"/>
      <protection/>
    </xf>
    <xf numFmtId="1" fontId="1" fillId="4" borderId="2" xfId="0" applyNumberFormat="1" applyFont="1" applyFill="1" applyBorder="1" applyAlignment="1" applyProtection="1">
      <alignment horizontal="right" vertical="center" wrapText="1"/>
      <protection locked="0"/>
    </xf>
    <xf numFmtId="0" fontId="4" fillId="3" borderId="2" xfId="0" applyFont="1" applyFill="1" applyBorder="1" applyAlignment="1" applyProtection="1">
      <alignment vertical="center" wrapText="1"/>
      <protection/>
    </xf>
    <xf numFmtId="1" fontId="4" fillId="3" borderId="2" xfId="0" applyNumberFormat="1" applyFont="1" applyFill="1" applyBorder="1" applyAlignment="1" applyProtection="1">
      <alignment horizontal="right" vertical="center" wrapText="1"/>
      <protection/>
    </xf>
    <xf numFmtId="0" fontId="1" fillId="2" borderId="2" xfId="0" applyFont="1" applyFill="1" applyBorder="1" applyAlignment="1" applyProtection="1">
      <alignment horizontal="center" vertical="center" wrapText="1"/>
      <protection/>
    </xf>
    <xf numFmtId="2" fontId="1" fillId="2" borderId="2" xfId="0" applyNumberFormat="1" applyFont="1" applyFill="1" applyBorder="1" applyAlignment="1" applyProtection="1">
      <alignment horizontal="center" vertical="center" wrapText="1"/>
      <protection/>
    </xf>
    <xf numFmtId="0" fontId="4" fillId="0" borderId="3" xfId="0" applyFont="1" applyFill="1" applyBorder="1" applyAlignment="1" applyProtection="1">
      <alignment horizontal="left" vertical="center" wrapText="1"/>
      <protection/>
    </xf>
    <xf numFmtId="0" fontId="5" fillId="0" borderId="3" xfId="0"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xf>
    <xf numFmtId="0" fontId="1" fillId="4" borderId="3" xfId="0" applyFont="1" applyFill="1" applyBorder="1" applyAlignment="1" applyProtection="1">
      <alignment vertical="center" wrapText="1"/>
      <protection/>
    </xf>
    <xf numFmtId="0" fontId="1" fillId="4" borderId="3" xfId="0" applyNumberFormat="1" applyFont="1" applyFill="1" applyBorder="1" applyAlignment="1" applyProtection="1">
      <alignment horizontal="right" vertical="center" wrapText="1"/>
      <protection locked="0"/>
    </xf>
    <xf numFmtId="0" fontId="1" fillId="3" borderId="3" xfId="0" applyFont="1" applyFill="1" applyBorder="1" applyAlignment="1" applyProtection="1">
      <alignment vertical="center" wrapText="1"/>
      <protection/>
    </xf>
    <xf numFmtId="1" fontId="1" fillId="3" borderId="3" xfId="0" applyNumberFormat="1" applyFont="1" applyFill="1" applyBorder="1" applyAlignment="1" applyProtection="1">
      <alignment horizontal="right" vertical="center" wrapText="1"/>
      <protection locked="0"/>
    </xf>
    <xf numFmtId="0" fontId="11" fillId="2" borderId="3" xfId="0" applyFont="1" applyFill="1" applyBorder="1" applyAlignment="1" applyProtection="1">
      <alignment vertical="center" wrapText="1"/>
      <protection/>
    </xf>
    <xf numFmtId="1" fontId="11" fillId="2" borderId="3" xfId="0" applyNumberFormat="1" applyFont="1" applyFill="1" applyBorder="1" applyAlignment="1" applyProtection="1">
      <alignment horizontal="right" vertical="center" wrapText="1"/>
      <protection/>
    </xf>
    <xf numFmtId="0" fontId="1" fillId="6" borderId="3" xfId="0" applyFont="1" applyFill="1" applyBorder="1" applyAlignment="1" applyProtection="1">
      <alignment horizontal="center" vertical="center" wrapText="1"/>
      <protection/>
    </xf>
    <xf numFmtId="2" fontId="1" fillId="6" borderId="3" xfId="0" applyNumberFormat="1" applyFont="1" applyFill="1" applyBorder="1" applyAlignment="1" applyProtection="1">
      <alignment horizontal="center" vertical="center" wrapText="1"/>
      <protection/>
    </xf>
    <xf numFmtId="2" fontId="1" fillId="6" borderId="4" xfId="0" applyNumberFormat="1" applyFont="1" applyFill="1" applyBorder="1" applyAlignment="1" applyProtection="1">
      <alignment horizontal="center" vertical="center" wrapText="1"/>
      <protection/>
    </xf>
    <xf numFmtId="2" fontId="1" fillId="2" borderId="5" xfId="0" applyNumberFormat="1" applyFont="1" applyFill="1" applyBorder="1" applyAlignment="1" applyProtection="1">
      <alignment horizontal="center" vertical="center" wrapText="1"/>
      <protection/>
    </xf>
    <xf numFmtId="0" fontId="1" fillId="2" borderId="6" xfId="0" applyNumberFormat="1" applyFont="1" applyFill="1" applyBorder="1" applyAlignment="1" applyProtection="1">
      <alignment horizontal="right" vertical="center" wrapText="1"/>
      <protection locked="0"/>
    </xf>
    <xf numFmtId="164" fontId="1" fillId="2" borderId="6" xfId="0" applyNumberFormat="1" applyFont="1" applyFill="1" applyBorder="1" applyAlignment="1" applyProtection="1">
      <alignment horizontal="right" vertical="center" wrapText="1"/>
      <protection locked="0"/>
    </xf>
    <xf numFmtId="1" fontId="1" fillId="2" borderId="6" xfId="0" applyNumberFormat="1" applyFont="1" applyFill="1" applyBorder="1" applyAlignment="1" applyProtection="1">
      <alignment horizontal="right" vertical="center" wrapText="1"/>
      <protection locked="0"/>
    </xf>
    <xf numFmtId="1" fontId="11" fillId="2" borderId="4" xfId="0" applyNumberFormat="1" applyFont="1" applyFill="1" applyBorder="1" applyAlignment="1" applyProtection="1">
      <alignment horizontal="right" vertical="center" wrapText="1"/>
      <protection/>
    </xf>
    <xf numFmtId="1" fontId="4" fillId="3" borderId="5" xfId="0" applyNumberFormat="1" applyFont="1" applyFill="1" applyBorder="1" applyAlignment="1" applyProtection="1">
      <alignment horizontal="right" vertical="center" wrapText="1"/>
      <protection/>
    </xf>
    <xf numFmtId="2" fontId="1" fillId="3" borderId="6" xfId="0" applyNumberFormat="1" applyFont="1" applyFill="1" applyBorder="1" applyAlignment="1" applyProtection="1">
      <alignment horizontal="right" vertical="center" wrapText="1"/>
      <protection locked="0"/>
    </xf>
    <xf numFmtId="1" fontId="1" fillId="3" borderId="6" xfId="0" applyNumberFormat="1" applyFont="1" applyFill="1" applyBorder="1" applyAlignment="1" applyProtection="1">
      <alignment horizontal="right" vertical="center" wrapText="1"/>
      <protection locked="0"/>
    </xf>
    <xf numFmtId="1" fontId="1" fillId="3" borderId="4" xfId="0" applyNumberFormat="1" applyFont="1" applyFill="1" applyBorder="1" applyAlignment="1" applyProtection="1">
      <alignment horizontal="right" vertical="center" wrapText="1"/>
      <protection locked="0"/>
    </xf>
    <xf numFmtId="1" fontId="1" fillId="4" borderId="5" xfId="0" applyNumberFormat="1" applyFont="1" applyFill="1" applyBorder="1" applyAlignment="1" applyProtection="1">
      <alignment horizontal="right" vertical="center" wrapText="1"/>
      <protection locked="0"/>
    </xf>
    <xf numFmtId="0" fontId="1" fillId="4" borderId="4" xfId="0" applyNumberFormat="1" applyFont="1" applyFill="1" applyBorder="1" applyAlignment="1" applyProtection="1">
      <alignment horizontal="right" vertical="center" wrapText="1"/>
      <protection locked="0"/>
    </xf>
    <xf numFmtId="0" fontId="4" fillId="0" borderId="5" xfId="0" applyNumberFormat="1" applyFont="1" applyFill="1" applyBorder="1" applyAlignment="1" applyProtection="1">
      <alignment horizontal="right" vertical="center" wrapText="1"/>
      <protection/>
    </xf>
    <xf numFmtId="0" fontId="6" fillId="0" borderId="6" xfId="0" applyNumberFormat="1" applyFont="1" applyFill="1" applyBorder="1" applyAlignment="1" applyProtection="1">
      <alignment horizontal="right" vertical="center" wrapText="1"/>
      <protection/>
    </xf>
    <xf numFmtId="0" fontId="4" fillId="0" borderId="4" xfId="0" applyNumberFormat="1" applyFont="1" applyFill="1" applyBorder="1" applyAlignment="1" applyProtection="1">
      <alignment horizontal="right" vertical="center" wrapText="1"/>
      <protection/>
    </xf>
    <xf numFmtId="0" fontId="1" fillId="5" borderId="5" xfId="0" applyNumberFormat="1" applyFont="1" applyFill="1" applyBorder="1" applyAlignment="1" applyProtection="1">
      <alignment horizontal="right" vertical="center" wrapText="1"/>
      <protection/>
    </xf>
    <xf numFmtId="10" fontId="13" fillId="5" borderId="6" xfId="0" applyNumberFormat="1" applyFont="1" applyFill="1" applyBorder="1" applyAlignment="1" applyProtection="1">
      <alignment horizontal="right" vertical="center" wrapText="1"/>
      <protection/>
    </xf>
    <xf numFmtId="10" fontId="9" fillId="5" borderId="6" xfId="0" applyNumberFormat="1" applyFont="1" applyFill="1" applyBorder="1" applyAlignment="1" applyProtection="1">
      <alignment horizontal="right" vertical="center" wrapText="1"/>
      <protection/>
    </xf>
    <xf numFmtId="164" fontId="13" fillId="5" borderId="6" xfId="0" applyNumberFormat="1" applyFont="1" applyFill="1" applyBorder="1" applyAlignment="1" applyProtection="1">
      <alignment horizontal="right" vertical="center" wrapText="1"/>
      <protection/>
    </xf>
    <xf numFmtId="2" fontId="1" fillId="5" borderId="4" xfId="0" applyNumberFormat="1" applyFont="1" applyFill="1" applyBorder="1" applyAlignment="1" applyProtection="1">
      <alignment horizontal="right" vertical="center" wrapText="1"/>
      <protection/>
    </xf>
    <xf numFmtId="0" fontId="1" fillId="6" borderId="7"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center" wrapText="1"/>
      <protection/>
    </xf>
    <xf numFmtId="0" fontId="0" fillId="2" borderId="9" xfId="0" applyFill="1" applyBorder="1" applyAlignment="1" applyProtection="1">
      <alignment vertical="center" wrapText="1"/>
      <protection/>
    </xf>
    <xf numFmtId="0" fontId="12" fillId="2" borderId="9" xfId="0" applyFont="1" applyFill="1" applyBorder="1" applyAlignment="1" applyProtection="1">
      <alignment vertical="center" wrapText="1"/>
      <protection/>
    </xf>
    <xf numFmtId="0" fontId="12" fillId="2" borderId="7" xfId="0" applyFont="1" applyFill="1" applyBorder="1" applyAlignment="1" applyProtection="1">
      <alignment vertical="center" wrapText="1"/>
      <protection/>
    </xf>
    <xf numFmtId="0" fontId="5" fillId="3" borderId="8" xfId="0" applyFont="1" applyFill="1" applyBorder="1" applyAlignment="1" applyProtection="1">
      <alignment vertical="center" wrapText="1"/>
      <protection/>
    </xf>
    <xf numFmtId="0" fontId="0" fillId="3" borderId="9" xfId="0" applyFont="1" applyFill="1" applyBorder="1" applyAlignment="1" applyProtection="1">
      <alignment horizontal="left" vertical="center" wrapText="1"/>
      <protection/>
    </xf>
    <xf numFmtId="0" fontId="0" fillId="3" borderId="9" xfId="0" applyFill="1" applyBorder="1" applyAlignment="1" applyProtection="1">
      <alignment vertical="center" wrapText="1"/>
      <protection/>
    </xf>
    <xf numFmtId="0" fontId="0" fillId="3" borderId="7" xfId="0" applyFill="1" applyBorder="1" applyAlignment="1" applyProtection="1">
      <alignment vertical="center" wrapText="1"/>
      <protection/>
    </xf>
    <xf numFmtId="0" fontId="0" fillId="4" borderId="8" xfId="0" applyFill="1" applyBorder="1" applyAlignment="1" applyProtection="1">
      <alignment vertical="center" wrapText="1"/>
      <protection/>
    </xf>
    <xf numFmtId="0" fontId="0" fillId="4" borderId="9" xfId="0" applyFont="1" applyFill="1" applyBorder="1" applyAlignment="1" applyProtection="1">
      <alignment horizontal="left" vertical="center" wrapText="1"/>
      <protection/>
    </xf>
    <xf numFmtId="0" fontId="0" fillId="4" borderId="9" xfId="0" applyFill="1" applyBorder="1" applyAlignment="1" applyProtection="1">
      <alignment vertical="center" wrapText="1"/>
      <protection/>
    </xf>
    <xf numFmtId="0" fontId="12" fillId="4" borderId="9" xfId="0" applyFont="1" applyFill="1" applyBorder="1" applyAlignment="1" applyProtection="1">
      <alignment vertical="center" wrapText="1"/>
      <protection/>
    </xf>
    <xf numFmtId="0" fontId="0" fillId="4" borderId="7" xfId="0"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7" fillId="0" borderId="9" xfId="0" applyFont="1" applyFill="1" applyBorder="1" applyAlignment="1" applyProtection="1">
      <alignment vertical="center" wrapText="1"/>
      <protection/>
    </xf>
    <xf numFmtId="0" fontId="5" fillId="0" borderId="7" xfId="0" applyFont="1" applyFill="1" applyBorder="1" applyAlignment="1" applyProtection="1">
      <alignment vertical="center" wrapText="1"/>
      <protection/>
    </xf>
    <xf numFmtId="0" fontId="0" fillId="5" borderId="8" xfId="0" applyFont="1" applyFill="1" applyBorder="1" applyAlignment="1" applyProtection="1">
      <alignment vertical="center" wrapText="1"/>
      <protection/>
    </xf>
    <xf numFmtId="0" fontId="0" fillId="5" borderId="9" xfId="0" applyFont="1" applyFill="1" applyBorder="1" applyAlignment="1" applyProtection="1">
      <alignment vertical="center" wrapText="1"/>
      <protection/>
    </xf>
    <xf numFmtId="0" fontId="0" fillId="5" borderId="7" xfId="0" applyFont="1" applyFill="1" applyBorder="1" applyAlignment="1" applyProtection="1">
      <alignment vertical="center" wrapText="1"/>
      <protection/>
    </xf>
    <xf numFmtId="0" fontId="0" fillId="0" borderId="10" xfId="0" applyBorder="1" applyAlignment="1" applyProtection="1">
      <alignment vertical="center" wrapText="1"/>
      <protection/>
    </xf>
    <xf numFmtId="0" fontId="13" fillId="4" borderId="6" xfId="0" applyNumberFormat="1" applyFont="1" applyFill="1" applyBorder="1" applyAlignment="1" applyProtection="1">
      <alignment horizontal="right" vertical="center" wrapText="1"/>
      <protection locked="0"/>
    </xf>
    <xf numFmtId="0" fontId="9" fillId="4" borderId="6" xfId="0" applyNumberFormat="1" applyFont="1" applyFill="1" applyBorder="1" applyAlignment="1" applyProtection="1">
      <alignment horizontal="right" vertical="center" wrapText="1"/>
      <protection locked="0"/>
    </xf>
    <xf numFmtId="0" fontId="9" fillId="4" borderId="1" xfId="0" applyNumberFormat="1" applyFont="1" applyFill="1" applyBorder="1" applyAlignment="1" applyProtection="1">
      <alignment horizontal="right" vertical="center" wrapText="1"/>
      <protection locked="0"/>
    </xf>
    <xf numFmtId="0" fontId="14" fillId="4" borderId="6" xfId="0" applyNumberFormat="1" applyFont="1" applyFill="1" applyBorder="1" applyAlignment="1" applyProtection="1">
      <alignment horizontal="right" vertical="center" wrapText="1"/>
      <protection locked="0"/>
    </xf>
    <xf numFmtId="0" fontId="12" fillId="0" borderId="0" xfId="0" applyFont="1" applyBorder="1" applyAlignment="1" applyProtection="1">
      <alignment vertical="center" wrapText="1"/>
      <protection/>
    </xf>
    <xf numFmtId="0" fontId="1" fillId="0" borderId="3"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2" borderId="12" xfId="0" applyFont="1" applyFill="1" applyBorder="1" applyAlignment="1" applyProtection="1">
      <alignment horizontal="center" vertical="center" textRotation="90" wrapText="1"/>
      <protection/>
    </xf>
    <xf numFmtId="0" fontId="1" fillId="0" borderId="0" xfId="0" applyFont="1" applyBorder="1" applyAlignment="1" applyProtection="1">
      <alignment horizontal="center" vertical="center" wrapText="1"/>
      <protection/>
    </xf>
    <xf numFmtId="0" fontId="0" fillId="2" borderId="2" xfId="0" applyFill="1" applyBorder="1" applyAlignment="1" applyProtection="1">
      <alignment horizontal="center" vertical="center" textRotation="90" wrapText="1"/>
      <protection/>
    </xf>
    <xf numFmtId="0" fontId="0" fillId="0" borderId="13" xfId="0" applyBorder="1" applyAlignment="1" applyProtection="1">
      <alignment vertical="center" wrapText="1"/>
      <protection/>
    </xf>
    <xf numFmtId="0" fontId="12" fillId="2" borderId="1" xfId="0" applyFont="1" applyFill="1" applyBorder="1" applyAlignment="1" applyProtection="1">
      <alignment horizontal="left" vertical="center" wrapText="1"/>
      <protection/>
    </xf>
    <xf numFmtId="164" fontId="11" fillId="2" borderId="6" xfId="0" applyNumberFormat="1" applyFont="1" applyFill="1" applyBorder="1" applyAlignment="1" applyProtection="1">
      <alignment horizontal="right" vertical="center" wrapText="1"/>
      <protection/>
    </xf>
    <xf numFmtId="164" fontId="11" fillId="2" borderId="1" xfId="0" applyNumberFormat="1" applyFont="1" applyFill="1" applyBorder="1" applyAlignment="1" applyProtection="1">
      <alignment horizontal="right" vertical="center" wrapText="1"/>
      <protection/>
    </xf>
    <xf numFmtId="0" fontId="0" fillId="2" borderId="1" xfId="0" applyFill="1" applyBorder="1" applyAlignment="1" applyProtection="1">
      <alignment horizontal="left" vertical="center" wrapText="1"/>
      <protection/>
    </xf>
    <xf numFmtId="0" fontId="0" fillId="2" borderId="14" xfId="0" applyFill="1" applyBorder="1" applyAlignment="1" applyProtection="1">
      <alignment horizontal="center" vertical="center" textRotation="90" wrapText="1"/>
      <protection/>
    </xf>
    <xf numFmtId="0" fontId="12" fillId="2" borderId="3" xfId="0" applyFont="1" applyFill="1" applyBorder="1" applyAlignment="1" applyProtection="1">
      <alignment horizontal="left" vertical="center" wrapText="1"/>
      <protection/>
    </xf>
    <xf numFmtId="0" fontId="0" fillId="0" borderId="11" xfId="0" applyBorder="1" applyAlignment="1" applyProtection="1">
      <alignment vertical="center" wrapText="1"/>
      <protection/>
    </xf>
    <xf numFmtId="0" fontId="1" fillId="3" borderId="12" xfId="0" applyFont="1" applyFill="1" applyBorder="1" applyAlignment="1" applyProtection="1">
      <alignment horizontal="center" vertical="center" textRotation="90" wrapText="1"/>
      <protection/>
    </xf>
    <xf numFmtId="0" fontId="0" fillId="3" borderId="2" xfId="0" applyFill="1" applyBorder="1" applyAlignment="1" applyProtection="1">
      <alignment horizontal="left" vertical="center" wrapText="1"/>
      <protection/>
    </xf>
    <xf numFmtId="0" fontId="1" fillId="3" borderId="2" xfId="0" applyFont="1" applyFill="1" applyBorder="1" applyAlignment="1" applyProtection="1">
      <alignment horizontal="center" vertical="center" textRotation="90" wrapText="1"/>
      <protection/>
    </xf>
    <xf numFmtId="0" fontId="0" fillId="0" borderId="13" xfId="0" applyFont="1" applyBorder="1" applyAlignment="1" applyProtection="1">
      <alignment horizontal="left" vertical="center" wrapText="1"/>
      <protection/>
    </xf>
    <xf numFmtId="0" fontId="0" fillId="3" borderId="1" xfId="0"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 fillId="3" borderId="14" xfId="0" applyFont="1" applyFill="1" applyBorder="1" applyAlignment="1" applyProtection="1">
      <alignment horizontal="center" vertical="center" textRotation="90" wrapText="1"/>
      <protection/>
    </xf>
    <xf numFmtId="0" fontId="0" fillId="3" borderId="3" xfId="0" applyFill="1" applyBorder="1" applyAlignment="1" applyProtection="1">
      <alignment horizontal="left" vertical="center" wrapText="1"/>
      <protection/>
    </xf>
    <xf numFmtId="0" fontId="1" fillId="4" borderId="12" xfId="0" applyFont="1" applyFill="1" applyBorder="1" applyAlignment="1" applyProtection="1">
      <alignment horizontal="center" vertical="center" textRotation="90" wrapText="1"/>
      <protection/>
    </xf>
    <xf numFmtId="0" fontId="0" fillId="4" borderId="2" xfId="0" applyFill="1" applyBorder="1" applyAlignment="1" applyProtection="1">
      <alignment horizontal="left" vertical="center" wrapText="1"/>
      <protection/>
    </xf>
    <xf numFmtId="0" fontId="1" fillId="4" borderId="2" xfId="0" applyFont="1" applyFill="1" applyBorder="1" applyAlignment="1" applyProtection="1">
      <alignment horizontal="center" vertical="center" textRotation="90" wrapText="1"/>
      <protection/>
    </xf>
    <xf numFmtId="0" fontId="0" fillId="4" borderId="1" xfId="0" applyFont="1" applyFill="1" applyBorder="1" applyAlignment="1" applyProtection="1">
      <alignment vertical="center" wrapText="1"/>
      <protection/>
    </xf>
    <xf numFmtId="0" fontId="1" fillId="4" borderId="14" xfId="0" applyFont="1" applyFill="1" applyBorder="1" applyAlignment="1" applyProtection="1">
      <alignment horizontal="center" vertical="center" textRotation="90" wrapText="1"/>
      <protection/>
    </xf>
    <xf numFmtId="0" fontId="0" fillId="4" borderId="3" xfId="0" applyFont="1" applyFill="1" applyBorder="1" applyAlignment="1" applyProtection="1">
      <alignment vertical="center" wrapText="1"/>
      <protection/>
    </xf>
    <xf numFmtId="0" fontId="4" fillId="0" borderId="12" xfId="0" applyFont="1" applyFill="1" applyBorder="1" applyAlignment="1" applyProtection="1">
      <alignment horizontal="center" vertical="center" textRotation="90" wrapText="1"/>
      <protection/>
    </xf>
    <xf numFmtId="0" fontId="5" fillId="0" borderId="0" xfId="0" applyFont="1" applyFill="1" applyBorder="1" applyAlignment="1" applyProtection="1">
      <alignment vertical="center" wrapText="1"/>
      <protection/>
    </xf>
    <xf numFmtId="0" fontId="1" fillId="0" borderId="2" xfId="0" applyFont="1" applyBorder="1" applyAlignment="1" applyProtection="1">
      <alignment horizontal="center" vertical="center" textRotation="90" wrapText="1"/>
      <protection/>
    </xf>
    <xf numFmtId="0" fontId="7" fillId="0" borderId="13"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0" fillId="0" borderId="14" xfId="0" applyBorder="1" applyAlignment="1" applyProtection="1">
      <alignment horizontal="center" vertical="center" wrapText="1"/>
      <protection/>
    </xf>
    <xf numFmtId="0" fontId="5" fillId="0" borderId="11" xfId="0" applyFont="1" applyBorder="1" applyAlignment="1" applyProtection="1">
      <alignment vertical="center" wrapText="1"/>
      <protection/>
    </xf>
    <xf numFmtId="0" fontId="1" fillId="5" borderId="12" xfId="0" applyFont="1" applyFill="1" applyBorder="1" applyAlignment="1" applyProtection="1">
      <alignment horizontal="center" vertical="center" textRotation="90" wrapText="1"/>
      <protection/>
    </xf>
    <xf numFmtId="0" fontId="0" fillId="0" borderId="0" xfId="0" applyFont="1" applyBorder="1" applyAlignment="1" applyProtection="1">
      <alignment vertical="center" wrapText="1"/>
      <protection/>
    </xf>
    <xf numFmtId="0" fontId="1" fillId="5" borderId="2" xfId="0" applyFont="1" applyFill="1" applyBorder="1" applyAlignment="1" applyProtection="1">
      <alignment horizontal="center" vertical="center" textRotation="90"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1" fillId="5" borderId="14" xfId="0" applyFont="1" applyFill="1" applyBorder="1" applyAlignment="1" applyProtection="1">
      <alignment horizontal="center" vertical="center" textRotation="90" wrapText="1"/>
      <protection/>
    </xf>
    <xf numFmtId="0" fontId="0" fillId="0" borderId="0" xfId="0" applyBorder="1" applyAlignment="1" applyProtection="1">
      <alignment horizontal="center" vertical="center" wrapText="1"/>
      <protection/>
    </xf>
    <xf numFmtId="0" fontId="1" fillId="2" borderId="6" xfId="0" applyFont="1" applyFill="1" applyBorder="1" applyAlignment="1" applyProtection="1">
      <alignment horizontal="right" vertical="center" wrapText="1"/>
      <protection locked="0"/>
    </xf>
    <xf numFmtId="0" fontId="1" fillId="2" borderId="1" xfId="0" applyFont="1" applyFill="1" applyBorder="1" applyAlignment="1" applyProtection="1">
      <alignment horizontal="right" vertical="center" wrapText="1"/>
      <protection locked="0"/>
    </xf>
    <xf numFmtId="0" fontId="9" fillId="4" borderId="6" xfId="0" applyFont="1" applyFill="1" applyBorder="1" applyAlignment="1" applyProtection="1">
      <alignment horizontal="right" vertical="center" wrapText="1"/>
      <protection locked="0"/>
    </xf>
    <xf numFmtId="0" fontId="9" fillId="4" borderId="1" xfId="0" applyFont="1" applyFill="1" applyBorder="1" applyAlignment="1" applyProtection="1">
      <alignment horizontal="righ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T50"/>
  <sheetViews>
    <sheetView tabSelected="1" workbookViewId="0" topLeftCell="A1">
      <pane xSplit="4" ySplit="1" topLeftCell="E3" activePane="bottomRight" state="frozen"/>
      <selection pane="topLeft" activeCell="A1" sqref="A1"/>
      <selection pane="topRight" activeCell="D1" sqref="D1"/>
      <selection pane="bottomLeft" activeCell="A2" sqref="A2"/>
      <selection pane="bottomRight" activeCell="K14" sqref="K14"/>
    </sheetView>
  </sheetViews>
  <sheetFormatPr defaultColWidth="9.140625" defaultRowHeight="12.75"/>
  <cols>
    <col min="1" max="1" width="6.00390625" style="140" customWidth="1"/>
    <col min="2" max="2" width="52.421875" style="6" customWidth="1"/>
    <col min="3" max="3" width="56.00390625" style="6" customWidth="1"/>
    <col min="4" max="4" width="6.57421875" style="93" customWidth="1"/>
    <col min="5" max="8" width="13.57421875" style="15" customWidth="1"/>
    <col min="9" max="251" width="9.140625" style="6" customWidth="1"/>
    <col min="252" max="252" width="9.28125" style="6" customWidth="1"/>
    <col min="253" max="16384" width="9.140625" style="6" hidden="1" customWidth="1"/>
  </cols>
  <sheetData>
    <row r="1" spans="1:254" s="100" customFormat="1" ht="51.75" thickBot="1">
      <c r="A1" s="99"/>
      <c r="B1" s="51" t="s">
        <v>14</v>
      </c>
      <c r="C1" s="51" t="s">
        <v>8</v>
      </c>
      <c r="D1" s="73" t="s">
        <v>0</v>
      </c>
      <c r="E1" s="53" t="s">
        <v>64</v>
      </c>
      <c r="F1" s="52" t="s">
        <v>65</v>
      </c>
      <c r="G1" s="53" t="s">
        <v>77</v>
      </c>
      <c r="H1" s="52" t="s">
        <v>78</v>
      </c>
      <c r="IS1" s="100" t="s">
        <v>28</v>
      </c>
      <c r="IT1" s="100" t="s">
        <v>29</v>
      </c>
    </row>
    <row r="2" spans="1:8" s="102" customFormat="1" ht="13.5" hidden="1" thickTop="1">
      <c r="A2" s="101" t="s">
        <v>42</v>
      </c>
      <c r="B2" s="40"/>
      <c r="C2" s="40"/>
      <c r="D2" s="74"/>
      <c r="E2" s="54"/>
      <c r="F2" s="41"/>
      <c r="G2" s="54"/>
      <c r="H2" s="41"/>
    </row>
    <row r="3" spans="1:8" s="104" customFormat="1" ht="13.5" thickTop="1">
      <c r="A3" s="103"/>
      <c r="B3" s="1" t="s">
        <v>43</v>
      </c>
      <c r="C3" s="8" t="s">
        <v>45</v>
      </c>
      <c r="D3" s="75" t="s">
        <v>12</v>
      </c>
      <c r="E3" s="55">
        <v>64</v>
      </c>
      <c r="F3" s="16">
        <v>64</v>
      </c>
      <c r="G3" s="55">
        <v>64</v>
      </c>
      <c r="H3" s="16">
        <v>64</v>
      </c>
    </row>
    <row r="4" spans="1:8" ht="12.75">
      <c r="A4" s="103"/>
      <c r="B4" s="1" t="s">
        <v>44</v>
      </c>
      <c r="C4" s="8" t="s">
        <v>46</v>
      </c>
      <c r="D4" s="75" t="s">
        <v>12</v>
      </c>
      <c r="E4" s="55">
        <v>66</v>
      </c>
      <c r="F4" s="16">
        <v>66</v>
      </c>
      <c r="G4" s="55">
        <v>66</v>
      </c>
      <c r="H4" s="16">
        <v>66</v>
      </c>
    </row>
    <row r="5" spans="1:8" ht="12.75">
      <c r="A5" s="103"/>
      <c r="B5" s="1" t="s">
        <v>21</v>
      </c>
      <c r="C5" s="8" t="s">
        <v>47</v>
      </c>
      <c r="D5" s="75" t="s">
        <v>18</v>
      </c>
      <c r="E5" s="56">
        <v>10</v>
      </c>
      <c r="F5" s="9">
        <v>10</v>
      </c>
      <c r="G5" s="56">
        <v>10</v>
      </c>
      <c r="H5" s="9">
        <v>10</v>
      </c>
    </row>
    <row r="6" spans="1:8" ht="12.75">
      <c r="A6" s="103"/>
      <c r="B6" s="17" t="s">
        <v>17</v>
      </c>
      <c r="C6" s="105" t="s">
        <v>48</v>
      </c>
      <c r="D6" s="76" t="s">
        <v>18</v>
      </c>
      <c r="E6" s="106">
        <f>E$5*E$4/E$3</f>
        <v>10.3125</v>
      </c>
      <c r="F6" s="107">
        <f>F$5*F$4/F$3</f>
        <v>10.3125</v>
      </c>
      <c r="G6" s="106">
        <f>G$5*G$4/G$3</f>
        <v>10.3125</v>
      </c>
      <c r="H6" s="107">
        <f>H$5*H$4/H$3</f>
        <v>10.3125</v>
      </c>
    </row>
    <row r="7" spans="1:8" ht="25.5">
      <c r="A7" s="103"/>
      <c r="B7" s="1" t="s">
        <v>3</v>
      </c>
      <c r="C7" s="108" t="s">
        <v>26</v>
      </c>
      <c r="D7" s="75" t="s">
        <v>4</v>
      </c>
      <c r="E7" s="57">
        <v>192</v>
      </c>
      <c r="F7" s="10">
        <v>192</v>
      </c>
      <c r="G7" s="57">
        <v>192</v>
      </c>
      <c r="H7" s="10">
        <v>192</v>
      </c>
    </row>
    <row r="8" spans="1:8" ht="25.5">
      <c r="A8" s="103"/>
      <c r="B8" s="1" t="s">
        <v>9</v>
      </c>
      <c r="C8" s="108" t="s">
        <v>25</v>
      </c>
      <c r="D8" s="75" t="s">
        <v>4</v>
      </c>
      <c r="E8" s="57">
        <v>832</v>
      </c>
      <c r="F8" s="10">
        <v>832</v>
      </c>
      <c r="G8" s="57">
        <v>832</v>
      </c>
      <c r="H8" s="10">
        <v>832</v>
      </c>
    </row>
    <row r="9" spans="1:8" ht="12.75">
      <c r="A9" s="103"/>
      <c r="B9" s="1" t="s">
        <v>5</v>
      </c>
      <c r="C9" s="108"/>
      <c r="D9" s="75" t="s">
        <v>4</v>
      </c>
      <c r="E9" s="57">
        <v>512</v>
      </c>
      <c r="F9" s="10">
        <v>512</v>
      </c>
      <c r="G9" s="57">
        <v>512</v>
      </c>
      <c r="H9" s="10">
        <v>512</v>
      </c>
    </row>
    <row r="10" spans="1:8" ht="12.75">
      <c r="A10" s="103"/>
      <c r="B10" s="1" t="s">
        <v>6</v>
      </c>
      <c r="C10" s="108"/>
      <c r="D10" s="75" t="s">
        <v>4</v>
      </c>
      <c r="E10" s="57">
        <v>512</v>
      </c>
      <c r="F10" s="10">
        <v>512</v>
      </c>
      <c r="G10" s="57">
        <v>512</v>
      </c>
      <c r="H10" s="10">
        <v>512</v>
      </c>
    </row>
    <row r="11" spans="1:8" ht="51">
      <c r="A11" s="103"/>
      <c r="B11" s="1" t="s">
        <v>7</v>
      </c>
      <c r="C11" s="108" t="s">
        <v>67</v>
      </c>
      <c r="D11" s="75"/>
      <c r="E11" s="141" t="s">
        <v>28</v>
      </c>
      <c r="F11" s="142" t="s">
        <v>28</v>
      </c>
      <c r="G11" s="141" t="s">
        <v>28</v>
      </c>
      <c r="H11" s="142" t="s">
        <v>28</v>
      </c>
    </row>
    <row r="12" spans="1:8" s="111" customFormat="1" ht="35.25" customHeight="1" thickBot="1">
      <c r="A12" s="109"/>
      <c r="B12" s="49" t="s">
        <v>16</v>
      </c>
      <c r="C12" s="110" t="s">
        <v>30</v>
      </c>
      <c r="D12" s="77" t="s">
        <v>4</v>
      </c>
      <c r="E12" s="58">
        <f>E$7+E$8+IF(E$11="Yes",MAX(E$9,E$10),E$9+E$10)</f>
        <v>1536</v>
      </c>
      <c r="F12" s="50">
        <f>F$7+F$8+IF(F$11="Yes",MAX(F$9,F$10),F$9+F$10)</f>
        <v>1536</v>
      </c>
      <c r="G12" s="58">
        <f>G$7+G$8+IF(G$11="Yes",MAX(G$9,G$10),G$9+G$10)</f>
        <v>1536</v>
      </c>
      <c r="H12" s="50">
        <f>H$7+H$8+IF(H$11="Yes",MAX(H$9,H$10),H$9+H$10)</f>
        <v>1536</v>
      </c>
    </row>
    <row r="13" spans="1:8" ht="13.5" hidden="1" thickTop="1">
      <c r="A13" s="112" t="s">
        <v>38</v>
      </c>
      <c r="B13" s="38"/>
      <c r="C13" s="113"/>
      <c r="D13" s="78"/>
      <c r="E13" s="59"/>
      <c r="F13" s="39"/>
      <c r="G13" s="59"/>
      <c r="H13" s="39"/>
    </row>
    <row r="14" spans="1:8" s="115" customFormat="1" ht="26.25" thickTop="1">
      <c r="A14" s="114"/>
      <c r="B14" s="2" t="s">
        <v>1</v>
      </c>
      <c r="C14" s="11" t="s">
        <v>27</v>
      </c>
      <c r="D14" s="79" t="s">
        <v>2</v>
      </c>
      <c r="E14" s="60">
        <v>1</v>
      </c>
      <c r="F14" s="12">
        <v>1</v>
      </c>
      <c r="G14" s="60">
        <v>1</v>
      </c>
      <c r="H14" s="12">
        <v>1</v>
      </c>
    </row>
    <row r="15" spans="1:8" s="117" customFormat="1" ht="25.5">
      <c r="A15" s="114"/>
      <c r="B15" s="3" t="s">
        <v>35</v>
      </c>
      <c r="C15" s="116" t="s">
        <v>34</v>
      </c>
      <c r="D15" s="80"/>
      <c r="E15" s="61">
        <v>16</v>
      </c>
      <c r="F15" s="13">
        <v>16</v>
      </c>
      <c r="G15" s="61">
        <v>16</v>
      </c>
      <c r="H15" s="13">
        <v>16</v>
      </c>
    </row>
    <row r="16" spans="1:8" s="111" customFormat="1" ht="13.5" thickBot="1">
      <c r="A16" s="118"/>
      <c r="B16" s="47" t="s">
        <v>52</v>
      </c>
      <c r="C16" s="119" t="s">
        <v>53</v>
      </c>
      <c r="D16" s="81" t="s">
        <v>33</v>
      </c>
      <c r="E16" s="62">
        <v>84</v>
      </c>
      <c r="F16" s="48">
        <v>84</v>
      </c>
      <c r="G16" s="62">
        <v>84</v>
      </c>
      <c r="H16" s="48">
        <v>84</v>
      </c>
    </row>
    <row r="17" spans="1:8" ht="13.5" hidden="1" thickTop="1">
      <c r="A17" s="120" t="s">
        <v>37</v>
      </c>
      <c r="B17" s="36"/>
      <c r="C17" s="121"/>
      <c r="D17" s="82"/>
      <c r="E17" s="63"/>
      <c r="F17" s="37"/>
      <c r="G17" s="63"/>
      <c r="H17" s="37"/>
    </row>
    <row r="18" spans="1:8" s="115" customFormat="1" ht="26.25" thickTop="1">
      <c r="A18" s="122"/>
      <c r="B18" s="4" t="s">
        <v>10</v>
      </c>
      <c r="C18" s="123" t="s">
        <v>31</v>
      </c>
      <c r="D18" s="83" t="s">
        <v>13</v>
      </c>
      <c r="E18" s="95">
        <v>32</v>
      </c>
      <c r="F18" s="96">
        <v>33</v>
      </c>
      <c r="G18" s="95">
        <v>64</v>
      </c>
      <c r="H18" s="96">
        <v>65</v>
      </c>
    </row>
    <row r="19" spans="1:8" s="117" customFormat="1" ht="25.5">
      <c r="A19" s="122"/>
      <c r="B19" s="4" t="s">
        <v>39</v>
      </c>
      <c r="C19" s="123" t="s">
        <v>40</v>
      </c>
      <c r="D19" s="83" t="s">
        <v>33</v>
      </c>
      <c r="E19" s="95">
        <v>239</v>
      </c>
      <c r="F19" s="96">
        <v>239</v>
      </c>
      <c r="G19" s="95">
        <v>478</v>
      </c>
      <c r="H19" s="96">
        <v>478</v>
      </c>
    </row>
    <row r="20" spans="1:8" ht="15.75">
      <c r="A20" s="122"/>
      <c r="B20" s="5" t="s">
        <v>11</v>
      </c>
      <c r="C20" s="123" t="s">
        <v>32</v>
      </c>
      <c r="D20" s="84" t="s">
        <v>33</v>
      </c>
      <c r="E20" s="95">
        <v>16</v>
      </c>
      <c r="F20" s="96">
        <v>16</v>
      </c>
      <c r="G20" s="95">
        <v>32</v>
      </c>
      <c r="H20" s="96">
        <v>32</v>
      </c>
    </row>
    <row r="21" spans="1:8" ht="76.5">
      <c r="A21" s="122"/>
      <c r="B21" s="5" t="s">
        <v>49</v>
      </c>
      <c r="C21" s="123" t="s">
        <v>66</v>
      </c>
      <c r="D21" s="84" t="s">
        <v>33</v>
      </c>
      <c r="E21" s="94">
        <v>0</v>
      </c>
      <c r="F21" s="26">
        <v>8</v>
      </c>
      <c r="G21" s="94">
        <v>0</v>
      </c>
      <c r="H21" s="26">
        <v>8</v>
      </c>
    </row>
    <row r="22" spans="1:8" s="98" customFormat="1" ht="15.75">
      <c r="A22" s="122"/>
      <c r="B22" s="19" t="s">
        <v>57</v>
      </c>
      <c r="C22" s="20" t="s">
        <v>58</v>
      </c>
      <c r="D22" s="85" t="s">
        <v>33</v>
      </c>
      <c r="E22" s="97">
        <f>Blocks2Bytes(E$18)-E$19-E$20-E$21</f>
        <v>1</v>
      </c>
      <c r="F22" s="27">
        <f>Blocks2Bytes(F$18)-F$19-F$20-F$21</f>
        <v>1</v>
      </c>
      <c r="G22" s="97">
        <f>Blocks2Bytes(G$18)-G$19-G$20-G$21</f>
        <v>2</v>
      </c>
      <c r="H22" s="27">
        <f>Blocks2Bytes(H$18)-H$19-H$20-H$21</f>
        <v>2</v>
      </c>
    </row>
    <row r="23" spans="1:8" ht="25.5">
      <c r="A23" s="122"/>
      <c r="B23" s="5" t="s">
        <v>73</v>
      </c>
      <c r="C23" s="123" t="s">
        <v>74</v>
      </c>
      <c r="D23" s="84"/>
      <c r="E23" s="143" t="s">
        <v>29</v>
      </c>
      <c r="F23" s="144" t="s">
        <v>28</v>
      </c>
      <c r="G23" s="143" t="s">
        <v>29</v>
      </c>
      <c r="H23" s="144" t="s">
        <v>28</v>
      </c>
    </row>
    <row r="24" spans="1:8" s="111" customFormat="1" ht="13.5" thickBot="1">
      <c r="A24" s="124"/>
      <c r="B24" s="45"/>
      <c r="C24" s="125"/>
      <c r="D24" s="86"/>
      <c r="E24" s="64"/>
      <c r="F24" s="46"/>
      <c r="G24" s="64"/>
      <c r="H24" s="46"/>
    </row>
    <row r="25" spans="1:8" s="127" customFormat="1" ht="13.5" hidden="1" thickTop="1">
      <c r="A25" s="126" t="s">
        <v>41</v>
      </c>
      <c r="B25" s="33"/>
      <c r="C25" s="34"/>
      <c r="D25" s="87"/>
      <c r="E25" s="65"/>
      <c r="F25" s="35"/>
      <c r="G25" s="65"/>
      <c r="H25" s="35"/>
    </row>
    <row r="26" spans="1:8" s="129" customFormat="1" ht="12" thickTop="1">
      <c r="A26" s="128"/>
      <c r="B26" s="7" t="s">
        <v>19</v>
      </c>
      <c r="C26" s="18"/>
      <c r="D26" s="88" t="s">
        <v>4</v>
      </c>
      <c r="E26" s="66">
        <f>E$14*1000000-E$15*E$12</f>
        <v>975424</v>
      </c>
      <c r="F26" s="14">
        <f>F$14*1000000-F$15*F$12</f>
        <v>975424</v>
      </c>
      <c r="G26" s="66">
        <f>G$14*1000000-G$15*G$12</f>
        <v>975424</v>
      </c>
      <c r="H26" s="14">
        <f>H$14*1000000-H$15*H$12</f>
        <v>975424</v>
      </c>
    </row>
    <row r="27" spans="1:8" s="130" customFormat="1" ht="11.25">
      <c r="A27" s="128"/>
      <c r="B27" s="7" t="s">
        <v>68</v>
      </c>
      <c r="C27" s="18" t="s">
        <v>69</v>
      </c>
      <c r="D27" s="88" t="s">
        <v>33</v>
      </c>
      <c r="E27" s="66">
        <f>Blocks2Bytes(FLOOR(E$26*E$5/E$3,1))</f>
        <v>1219280</v>
      </c>
      <c r="F27" s="14">
        <f>Blocks2Bytes(FLOOR(F$26*F$5/F$3,1))</f>
        <v>1219280</v>
      </c>
      <c r="G27" s="66">
        <f>Blocks2Bytes(FLOOR(G$26*G$5/G$3,1))</f>
        <v>1219280</v>
      </c>
      <c r="H27" s="14">
        <f>Blocks2Bytes(FLOOR(H$26*H$5/H$3,1))</f>
        <v>1219280</v>
      </c>
    </row>
    <row r="28" spans="1:8" s="130" customFormat="1" ht="11.25">
      <c r="A28" s="128"/>
      <c r="B28" s="7" t="s">
        <v>70</v>
      </c>
      <c r="C28" s="18"/>
      <c r="D28" s="88" t="s">
        <v>13</v>
      </c>
      <c r="E28" s="66">
        <f>FLOOR(E$26*E$5/E$3,1)</f>
        <v>152410</v>
      </c>
      <c r="F28" s="14">
        <f>FLOOR(F$26*F$5/F$3,1)</f>
        <v>152410</v>
      </c>
      <c r="G28" s="66">
        <f>FLOOR(G$26*G$5/G$3,1)</f>
        <v>152410</v>
      </c>
      <c r="H28" s="14">
        <f>FLOOR(H$26*H$5/H$3,1)</f>
        <v>152410</v>
      </c>
    </row>
    <row r="29" spans="1:8" s="130" customFormat="1" ht="22.5">
      <c r="A29" s="128"/>
      <c r="B29" s="7" t="s">
        <v>71</v>
      </c>
      <c r="C29" s="18" t="s">
        <v>50</v>
      </c>
      <c r="D29" s="88" t="s">
        <v>13</v>
      </c>
      <c r="E29" s="66">
        <f>IF(E$23="Yes",Bytes2Blocks(E$19/2)+Bytes2Blocks(E$20)+Bytes2Blocks(E$21),E$18)</f>
        <v>32</v>
      </c>
      <c r="F29" s="14">
        <f>IF(F$23="Yes",Bytes2Blocks(F$19/2)+Bytes2Blocks(F$20)+Bytes2Blocks(F$21),F$18)</f>
        <v>18</v>
      </c>
      <c r="G29" s="66">
        <f>IF(G$23="Yes",Bytes2Blocks(G$19/2)+Bytes2Blocks(G$20)+Bytes2Blocks(G$21),G$18)</f>
        <v>64</v>
      </c>
      <c r="H29" s="14">
        <f>IF(H$23="Yes",Bytes2Blocks(H$19/2)+Bytes2Blocks(H$20)+Bytes2Blocks(H$21),H$18)</f>
        <v>35</v>
      </c>
    </row>
    <row r="30" spans="1:8" s="130" customFormat="1" ht="33.75">
      <c r="A30" s="128"/>
      <c r="B30" s="7" t="s">
        <v>51</v>
      </c>
      <c r="C30" s="18" t="s">
        <v>72</v>
      </c>
      <c r="D30" s="88" t="s">
        <v>13</v>
      </c>
      <c r="E30" s="66">
        <f>IF(E$23="Yes",Bytes2Blocks(E$16)+Bytes2Blocks(E$20)+Bytes2Blocks(E$21),E$18)</f>
        <v>32</v>
      </c>
      <c r="F30" s="14">
        <f>IF(F$23="Yes",Bytes2Blocks(F$16)+Bytes2Blocks(F$20)+Bytes2Blocks(F$21),F$18)</f>
        <v>14</v>
      </c>
      <c r="G30" s="66">
        <f>IF(G$23="Yes",Bytes2Blocks(G$16)+Bytes2Blocks(G$20)+Bytes2Blocks(G$21),G$18)</f>
        <v>64</v>
      </c>
      <c r="H30" s="14">
        <f>IF(H$23="Yes",Bytes2Blocks(H$16)+Bytes2Blocks(H$20)+Bytes2Blocks(H$21),H$18)</f>
        <v>16</v>
      </c>
    </row>
    <row r="31" spans="1:8" s="130" customFormat="1" ht="11.25">
      <c r="A31" s="128"/>
      <c r="B31" s="7"/>
      <c r="C31" s="18"/>
      <c r="D31" s="88"/>
      <c r="E31" s="66"/>
      <c r="F31" s="14"/>
      <c r="G31" s="66"/>
      <c r="H31" s="14"/>
    </row>
    <row r="32" spans="1:8" s="130" customFormat="1" ht="22.5">
      <c r="A32" s="128"/>
      <c r="B32" s="7" t="s">
        <v>24</v>
      </c>
      <c r="C32" s="18" t="s">
        <v>54</v>
      </c>
      <c r="D32" s="88" t="s">
        <v>56</v>
      </c>
      <c r="E32" s="66">
        <f>FLOOR((E$28-E$29*E$15)/E$18,1)</f>
        <v>4746</v>
      </c>
      <c r="F32" s="14">
        <f>FLOOR((F$28-F$29*F$15)/F$18,1)</f>
        <v>4609</v>
      </c>
      <c r="G32" s="66">
        <f>FLOOR((G$28-G$29*G$15)/G$18,1)</f>
        <v>2365</v>
      </c>
      <c r="H32" s="14">
        <f>FLOOR((H$28-H$29*H$15)/H$18,1)</f>
        <v>2336</v>
      </c>
    </row>
    <row r="33" spans="1:8" s="130" customFormat="1" ht="22.5">
      <c r="A33" s="128"/>
      <c r="B33" s="7" t="s">
        <v>24</v>
      </c>
      <c r="C33" s="18" t="s">
        <v>59</v>
      </c>
      <c r="D33" s="88" t="s">
        <v>56</v>
      </c>
      <c r="E33" s="66">
        <f>FLOOR((E$28-E$30*E$15)/E$18,1)</f>
        <v>4746</v>
      </c>
      <c r="F33" s="14">
        <f>FLOOR((F$28-F$30*F$15)/F$18,1)</f>
        <v>4611</v>
      </c>
      <c r="G33" s="66">
        <f>FLOOR((G$28-G$30*G$15)/G$18,1)</f>
        <v>2365</v>
      </c>
      <c r="H33" s="14">
        <f>FLOOR((H$28-H$30*H$15)/H$18,1)</f>
        <v>2340</v>
      </c>
    </row>
    <row r="34" spans="1:8" s="132" customFormat="1" ht="13.5" thickBot="1">
      <c r="A34" s="131"/>
      <c r="B34" s="42"/>
      <c r="C34" s="43"/>
      <c r="D34" s="89"/>
      <c r="E34" s="67"/>
      <c r="F34" s="44"/>
      <c r="G34" s="67"/>
      <c r="H34" s="44"/>
    </row>
    <row r="35" spans="1:8" s="134" customFormat="1" ht="13.5" hidden="1" thickTop="1">
      <c r="A35" s="133" t="s">
        <v>36</v>
      </c>
      <c r="B35" s="28"/>
      <c r="C35" s="29"/>
      <c r="D35" s="90"/>
      <c r="E35" s="68"/>
      <c r="F35" s="30"/>
      <c r="G35" s="68"/>
      <c r="H35" s="30"/>
    </row>
    <row r="36" spans="1:8" s="136" customFormat="1" ht="16.5" thickTop="1">
      <c r="A36" s="135"/>
      <c r="B36" s="21" t="s">
        <v>23</v>
      </c>
      <c r="C36" s="22"/>
      <c r="D36" s="91" t="s">
        <v>15</v>
      </c>
      <c r="E36" s="69">
        <f>E$12*E$15/(E$14*1000000)</f>
        <v>0.024576</v>
      </c>
      <c r="F36" s="23">
        <f>F$12*F$15/(F$14*1000000)</f>
        <v>0.024576</v>
      </c>
      <c r="G36" s="69">
        <f>G$12*G$15/(G$14*1000000)</f>
        <v>0.024576</v>
      </c>
      <c r="H36" s="23">
        <f>H$12*H$15/(H$14*1000000)</f>
        <v>0.024576</v>
      </c>
    </row>
    <row r="37" spans="1:8" s="134" customFormat="1" ht="15.75">
      <c r="A37" s="135"/>
      <c r="B37" s="21" t="s">
        <v>22</v>
      </c>
      <c r="C37" s="22"/>
      <c r="D37" s="91" t="s">
        <v>15</v>
      </c>
      <c r="E37" s="69">
        <f>(E$4-E$3)/E$4</f>
        <v>0.030303030303030304</v>
      </c>
      <c r="F37" s="23">
        <f>(F$4-F$3)/F$4</f>
        <v>0.030303030303030304</v>
      </c>
      <c r="G37" s="69">
        <f>(G$4-G$3)/G$4</f>
        <v>0.030303030303030304</v>
      </c>
      <c r="H37" s="23">
        <f>(H$4-H$3)/H$4</f>
        <v>0.030303030303030304</v>
      </c>
    </row>
    <row r="38" spans="1:8" s="134" customFormat="1" ht="15.75">
      <c r="A38" s="135"/>
      <c r="B38" s="21" t="s">
        <v>20</v>
      </c>
      <c r="C38" s="22"/>
      <c r="D38" s="91" t="s">
        <v>15</v>
      </c>
      <c r="E38" s="69">
        <f>E$15*E$16/E$27</f>
        <v>0.0011022898759923889</v>
      </c>
      <c r="F38" s="23">
        <f>F$15*F$16/F$27</f>
        <v>0.0011022898759923889</v>
      </c>
      <c r="G38" s="69">
        <f>G$15*G$16/G$27</f>
        <v>0.0011022898759923889</v>
      </c>
      <c r="H38" s="23">
        <f>H$15*H$16/H$27</f>
        <v>0.0011022898759923889</v>
      </c>
    </row>
    <row r="39" spans="1:8" s="134" customFormat="1" ht="25.5">
      <c r="A39" s="135"/>
      <c r="B39" s="21" t="s">
        <v>55</v>
      </c>
      <c r="C39" s="22" t="s">
        <v>75</v>
      </c>
      <c r="D39" s="91" t="s">
        <v>15</v>
      </c>
      <c r="E39" s="70">
        <f>1-(E$32*E$19+E$15*E$19/2)/E$27</f>
        <v>0.06813365264746407</v>
      </c>
      <c r="F39" s="25">
        <f>1-(F$32*F$19+F$15*F$19/2)/F$27</f>
        <v>0.09498802572009712</v>
      </c>
      <c r="G39" s="70">
        <f>1-(G$32*G$19+G$15*G$19/2)/G$27</f>
        <v>0.06970179122104847</v>
      </c>
      <c r="H39" s="25">
        <f>1-(H$32*H$19+H$15*H$19/2)/H$27</f>
        <v>0.08107079587953547</v>
      </c>
    </row>
    <row r="40" spans="1:8" s="134" customFormat="1" ht="15.75">
      <c r="A40" s="135"/>
      <c r="B40" s="21" t="s">
        <v>60</v>
      </c>
      <c r="C40" s="22" t="s">
        <v>76</v>
      </c>
      <c r="D40" s="91" t="s">
        <v>15</v>
      </c>
      <c r="E40" s="69">
        <f>1-(1-E$36)*(1-E$37)*(1-E$38)*(1-E$39)</f>
        <v>0.11955116867556215</v>
      </c>
      <c r="F40" s="23">
        <f>1-(1-F$36)*(1-F$37)*(1-F$38)*(1-F$39)</f>
        <v>0.14492380012096562</v>
      </c>
      <c r="G40" s="69">
        <f>1-(1-G$36)*(1-G$37)*(1-G$38)*(1-G$39)</f>
        <v>0.12103278219062219</v>
      </c>
      <c r="H40" s="23">
        <f>1-(1-H$36)*(1-H$37)*(1-H$38)*(1-H$39)</f>
        <v>0.13177448017480764</v>
      </c>
    </row>
    <row r="41" spans="1:8" s="134" customFormat="1" ht="15.75">
      <c r="A41" s="135"/>
      <c r="B41" s="21" t="s">
        <v>61</v>
      </c>
      <c r="C41" s="22"/>
      <c r="D41" s="91" t="s">
        <v>18</v>
      </c>
      <c r="E41" s="71">
        <f>(1-E$40)*E$5</f>
        <v>8.804488313244379</v>
      </c>
      <c r="F41" s="24">
        <f>(1-F$40)*F$5</f>
        <v>8.550761998790344</v>
      </c>
      <c r="G41" s="71">
        <f>(1-G$40)*G$5</f>
        <v>8.789672178093777</v>
      </c>
      <c r="H41" s="24">
        <f>(1-H$40)*H$5</f>
        <v>8.682255198251923</v>
      </c>
    </row>
    <row r="42" spans="1:8" s="138" customFormat="1" ht="13.5" thickBot="1">
      <c r="A42" s="137"/>
      <c r="B42" s="31"/>
      <c r="C42" s="31"/>
      <c r="D42" s="92"/>
      <c r="E42" s="72"/>
      <c r="F42" s="32"/>
      <c r="G42" s="72"/>
      <c r="H42" s="32"/>
    </row>
    <row r="43" spans="1:8" s="134" customFormat="1" ht="13.5" hidden="1" thickTop="1">
      <c r="A43" s="133" t="s">
        <v>63</v>
      </c>
      <c r="B43" s="28"/>
      <c r="C43" s="29"/>
      <c r="D43" s="90"/>
      <c r="E43" s="68"/>
      <c r="F43" s="30"/>
      <c r="G43" s="68"/>
      <c r="H43" s="30"/>
    </row>
    <row r="44" spans="1:8" s="136" customFormat="1" ht="16.5" thickTop="1">
      <c r="A44" s="135"/>
      <c r="B44" s="21" t="s">
        <v>23</v>
      </c>
      <c r="C44" s="22"/>
      <c r="D44" s="91" t="s">
        <v>15</v>
      </c>
      <c r="E44" s="69">
        <f>E$12*E$15/(E$14*1000000)</f>
        <v>0.024576</v>
      </c>
      <c r="F44" s="23">
        <f>F$12*F$15/(F$14*1000000)</f>
        <v>0.024576</v>
      </c>
      <c r="G44" s="69">
        <f>G$12*G$15/(G$14*1000000)</f>
        <v>0.024576</v>
      </c>
      <c r="H44" s="23">
        <f>H$12*H$15/(H$14*1000000)</f>
        <v>0.024576</v>
      </c>
    </row>
    <row r="45" spans="1:8" s="134" customFormat="1" ht="15.75">
      <c r="A45" s="135"/>
      <c r="B45" s="21" t="s">
        <v>22</v>
      </c>
      <c r="C45" s="22"/>
      <c r="D45" s="91" t="s">
        <v>15</v>
      </c>
      <c r="E45" s="69">
        <f>(E$4-E$3)/E$4</f>
        <v>0.030303030303030304</v>
      </c>
      <c r="F45" s="23">
        <f>(F$4-F$3)/F$4</f>
        <v>0.030303030303030304</v>
      </c>
      <c r="G45" s="69">
        <f>(G$4-G$3)/G$4</f>
        <v>0.030303030303030304</v>
      </c>
      <c r="H45" s="23">
        <f>(H$4-H$3)/H$4</f>
        <v>0.030303030303030304</v>
      </c>
    </row>
    <row r="46" spans="1:8" s="134" customFormat="1" ht="15.75">
      <c r="A46" s="135"/>
      <c r="B46" s="21" t="s">
        <v>20</v>
      </c>
      <c r="C46" s="22"/>
      <c r="D46" s="91" t="s">
        <v>15</v>
      </c>
      <c r="E46" s="69">
        <f>E$15*E$16/E$27</f>
        <v>0.0011022898759923889</v>
      </c>
      <c r="F46" s="23">
        <f>F$15*F$16/F$27</f>
        <v>0.0011022898759923889</v>
      </c>
      <c r="G46" s="69">
        <f>G$15*G$16/G$27</f>
        <v>0.0011022898759923889</v>
      </c>
      <c r="H46" s="23">
        <f>H$15*H$16/H$27</f>
        <v>0.0011022898759923889</v>
      </c>
    </row>
    <row r="47" spans="1:8" s="134" customFormat="1" ht="25.5">
      <c r="A47" s="135"/>
      <c r="B47" s="21" t="s">
        <v>55</v>
      </c>
      <c r="C47" s="22" t="s">
        <v>75</v>
      </c>
      <c r="D47" s="91" t="s">
        <v>15</v>
      </c>
      <c r="E47" s="70">
        <f>1-(E$33*E$19-E$19/2+E$15*E$16)/E$27</f>
        <v>0.06869751000590507</v>
      </c>
      <c r="F47" s="25">
        <f>1-(F$33*F$19-F$19/2+F$15*F$16)/F$27</f>
        <v>0.09515984843514202</v>
      </c>
      <c r="G47" s="70">
        <f>1-(G$33*G$19-G$19/2+G$15*G$16)/G$27</f>
        <v>0.07193179581392295</v>
      </c>
      <c r="H47" s="25">
        <f>1-(H$33*H$19-H$19/2+H$15*H$16)/H$27</f>
        <v>0.08173266189882555</v>
      </c>
    </row>
    <row r="48" spans="1:8" s="134" customFormat="1" ht="15.75">
      <c r="A48" s="135"/>
      <c r="B48" s="21" t="s">
        <v>60</v>
      </c>
      <c r="C48" s="22" t="s">
        <v>76</v>
      </c>
      <c r="D48" s="91" t="s">
        <v>15</v>
      </c>
      <c r="E48" s="69">
        <f>1-(1-E$44)*(1-E$45)*(1-E$46)*(1-E$47)</f>
        <v>0.12008391412096164</v>
      </c>
      <c r="F48" s="23">
        <f>1-(1-F$44)*(1-F$45)*(1-F$46)*(1-F$47)</f>
        <v>0.14508614218760008</v>
      </c>
      <c r="G48" s="69">
        <f>1-(1-G$44)*(1-G$45)*(1-G$46)*(1-G$47)</f>
        <v>0.12313974199577293</v>
      </c>
      <c r="H48" s="23">
        <f>1-(1-H$44)*(1-H$45)*(1-H$46)*(1-H$47)</f>
        <v>0.13239982646489834</v>
      </c>
    </row>
    <row r="49" spans="1:8" s="134" customFormat="1" ht="15.75">
      <c r="A49" s="135"/>
      <c r="B49" s="21" t="s">
        <v>62</v>
      </c>
      <c r="C49" s="22"/>
      <c r="D49" s="91" t="s">
        <v>18</v>
      </c>
      <c r="E49" s="71">
        <f>(1-E$48)*E$5</f>
        <v>8.799160858790383</v>
      </c>
      <c r="F49" s="24">
        <f>(1-F$48)*F$5</f>
        <v>8.549138578124</v>
      </c>
      <c r="G49" s="71">
        <f>(1-G$48)*G$5</f>
        <v>8.76860258004227</v>
      </c>
      <c r="H49" s="24">
        <f>(1-H$48)*H$5</f>
        <v>8.676001735351017</v>
      </c>
    </row>
    <row r="50" spans="1:8" s="134" customFormat="1" ht="15.75">
      <c r="A50" s="139"/>
      <c r="B50" s="21"/>
      <c r="C50" s="22"/>
      <c r="D50" s="91"/>
      <c r="E50" s="69"/>
      <c r="F50" s="23"/>
      <c r="G50" s="69"/>
      <c r="H50" s="23"/>
    </row>
  </sheetData>
  <sheetProtection sheet="1" objects="1" scenarios="1" formatCells="0" formatColumns="0" formatRows="0" insertColumns="0"/>
  <mergeCells count="6">
    <mergeCell ref="A2:A12"/>
    <mergeCell ref="A43:A50"/>
    <mergeCell ref="A17:A24"/>
    <mergeCell ref="A13:A16"/>
    <mergeCell ref="A35:A42"/>
    <mergeCell ref="A25:A34"/>
  </mergeCells>
  <dataValidations count="2">
    <dataValidation type="list" allowBlank="1" showInputMessage="1" showErrorMessage="1" sqref="E11:H11 E23:H23">
      <formula1>$IS$1:$IT$1</formula1>
    </dataValidation>
    <dataValidation type="list" allowBlank="1" showInputMessage="1" showErrorMessage="1" sqref="I11:AL11">
      <formula1>$IS$1:$IV$1</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Kramer</dc:creator>
  <cp:keywords/>
  <dc:description/>
  <cp:lastModifiedBy>Glen Kramer</cp:lastModifiedBy>
  <dcterms:created xsi:type="dcterms:W3CDTF">2002-12-06T20:15:22Z</dcterms:created>
  <dcterms:modified xsi:type="dcterms:W3CDTF">2006-10-31T02:22:37Z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