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00" windowHeight="7680" tabRatio="880" firstSheet="3" activeTab="10"/>
  </bookViews>
  <sheets>
    <sheet name="Link model illustration" sheetId="1" r:id="rId1"/>
    <sheet name="Revision notes" sheetId="2" r:id="rId2"/>
    <sheet name="Colour code" sheetId="3" r:id="rId3"/>
    <sheet name="version 2.2" sheetId="4" r:id="rId4"/>
    <sheet name="PR-D1 &amp; PXR-D1 + PR-U1" sheetId="5" r:id="rId5"/>
    <sheet name="PR-D2 &amp; PXR-D2 + PR-U2" sheetId="6" r:id="rId6"/>
    <sheet name="PR-D3 &amp; PXR-D3 + PR-U3" sheetId="7" r:id="rId7"/>
    <sheet name="PR-U1 + PR-D1" sheetId="8" r:id="rId8"/>
    <sheet name="PR-U1 + PR-D2" sheetId="9" r:id="rId9"/>
    <sheet name="PR-U3 + PR-D3" sheetId="10" r:id="rId10"/>
    <sheet name="PRX-U3 + PRX-D3" sheetId="11" r:id="rId11"/>
  </sheets>
  <externalReferences>
    <externalReference r:id="rId14"/>
  </externalReferences>
  <definedNames>
    <definedName name="Uc" localSheetId="4">'PR-D1 &amp; PXR-D1 + PR-U1'!$B$13</definedName>
    <definedName name="Uc" localSheetId="5">'PR-D2 &amp; PXR-D2 + PR-U2'!$B$13</definedName>
    <definedName name="Uc" localSheetId="6">'PR-D3 &amp; PXR-D3 + PR-U3'!$B$13</definedName>
    <definedName name="Uc" localSheetId="7">'PR-U1 + PR-D1'!$B$13</definedName>
    <definedName name="Uc" localSheetId="8">'PR-U1 + PR-D2'!$B$13</definedName>
    <definedName name="Uc" localSheetId="9">'PR-U3 + PR-D3'!$B$13</definedName>
    <definedName name="Uc" localSheetId="10">'PRX-U3 + PRX-D3'!$B$13</definedName>
    <definedName name="Uc" localSheetId="1">#REF!</definedName>
    <definedName name="Uc" localSheetId="3">'version 2.2'!$B$13</definedName>
    <definedName name="Uc">#REF!</definedName>
    <definedName name="Uo" localSheetId="4">'PR-D1 &amp; PXR-D1 + PR-U1'!$B$34</definedName>
    <definedName name="Uo" localSheetId="5">'PR-D2 &amp; PXR-D2 + PR-U2'!$B$34</definedName>
    <definedName name="Uo" localSheetId="6">'PR-D3 &amp; PXR-D3 + PR-U3'!$B$34</definedName>
    <definedName name="Uo" localSheetId="7">'PR-U1 + PR-D1'!$B$34</definedName>
    <definedName name="Uo" localSheetId="8">'PR-U1 + PR-D2'!$B$34</definedName>
    <definedName name="Uo" localSheetId="9">'PR-U3 + PR-D3'!$B$34</definedName>
    <definedName name="Uo" localSheetId="10">'PRX-U3 + PRX-D3'!$B$34</definedName>
    <definedName name="Uo" localSheetId="1">#REF!</definedName>
    <definedName name="Uo" localSheetId="3">'version 2.2'!$B$34</definedName>
    <definedName name="Uo">#REF!</definedName>
  </definedNames>
  <calcPr fullCalcOnLoad="1"/>
</workbook>
</file>

<file path=xl/sharedStrings.xml><?xml version="1.0" encoding="utf-8"?>
<sst xmlns="http://schemas.openxmlformats.org/spreadsheetml/2006/main" count="1250" uniqueCount="140">
  <si>
    <t>Transmitter parameters</t>
  </si>
  <si>
    <t>dBm</t>
  </si>
  <si>
    <t>Parameter name</t>
  </si>
  <si>
    <t>Value</t>
  </si>
  <si>
    <t>Unit</t>
  </si>
  <si>
    <t>-</t>
  </si>
  <si>
    <t>nm</t>
  </si>
  <si>
    <t>MBd</t>
  </si>
  <si>
    <t>km</t>
  </si>
  <si>
    <t>dB</t>
  </si>
  <si>
    <t>G652AB</t>
  </si>
  <si>
    <t>max</t>
  </si>
  <si>
    <t>min</t>
  </si>
  <si>
    <t>dB/km</t>
  </si>
  <si>
    <t>lambda^-4</t>
  </si>
  <si>
    <t>G652CD</t>
  </si>
  <si>
    <t>Dispersion_So</t>
  </si>
  <si>
    <t>ps/nm^2·km</t>
  </si>
  <si>
    <t>ps/(nm·km)</t>
  </si>
  <si>
    <t>Base wavelength for fibre attenuation estimation</t>
  </si>
  <si>
    <t>ave</t>
  </si>
  <si>
    <t>Receiver parameters</t>
  </si>
  <si>
    <t>Dispersion_Uo_Max</t>
  </si>
  <si>
    <t>Dispersion_Uo_Min</t>
  </si>
  <si>
    <t>Dispersion_D_Min</t>
  </si>
  <si>
    <t>Dispersion_D_Max</t>
  </si>
  <si>
    <t>Channel_Loss_Min</t>
  </si>
  <si>
    <t>Channel_Loss_Max</t>
  </si>
  <si>
    <t>Link parameters</t>
  </si>
  <si>
    <t>ITU_Optical_Path_Penalty</t>
  </si>
  <si>
    <t>Channel_Length_Max</t>
  </si>
  <si>
    <t>ITU_ERnom</t>
  </si>
  <si>
    <t>Tx_Chirp_Parameter_Max</t>
  </si>
  <si>
    <t>IEEE_Tx_OMA_Min</t>
  </si>
  <si>
    <t>Tx_Wavelength_Min</t>
  </si>
  <si>
    <t>Tx_Wavelength_Max</t>
  </si>
  <si>
    <t>Value min</t>
  </si>
  <si>
    <t>Value max</t>
  </si>
  <si>
    <t>Description</t>
  </si>
  <si>
    <t>Tx_Wavelength_Uc</t>
  </si>
  <si>
    <t>PSC_Split_count</t>
  </si>
  <si>
    <t xml:space="preserve">IEEE_Rx_Stressed_Sensitivity_OMA </t>
  </si>
  <si>
    <t>Rx_Overload</t>
  </si>
  <si>
    <t>Tx_Data_Rate</t>
  </si>
  <si>
    <t>Check Conditions</t>
  </si>
  <si>
    <t>uW</t>
  </si>
  <si>
    <t>Fibre_Attenuation_Curve</t>
  </si>
  <si>
    <t>Fibre_Attenuation_Curve_Type</t>
  </si>
  <si>
    <t>Fibre_Attenuation_Base_Value</t>
  </si>
  <si>
    <t>Fibre_Attenuation_Base_Wavelength</t>
  </si>
  <si>
    <t>Fibre_Attenuation_Value</t>
  </si>
  <si>
    <t>Fibre_Loss</t>
  </si>
  <si>
    <t>PSC_Loss</t>
  </si>
  <si>
    <t>Excess_Loss</t>
  </si>
  <si>
    <t>PSC_Loss_Curve</t>
  </si>
  <si>
    <t>Dispersion_Penalty</t>
  </si>
  <si>
    <t>ITU_Tx_Ave_Min</t>
  </si>
  <si>
    <t>ITU_Tx_Ave_Max</t>
  </si>
  <si>
    <t xml:space="preserve">ITU_Rx_Sensitivity_Ave </t>
  </si>
  <si>
    <t>ITU_Rx_Sensitivity_Ave_OMA</t>
  </si>
  <si>
    <t>IEEE_Rx_Stressed_Sensitivity_Ave</t>
  </si>
  <si>
    <t>Transmitter wavelength (min)</t>
  </si>
  <si>
    <t>Transmitter wavelength (max)</t>
  </si>
  <si>
    <t>SRS_Loss</t>
  </si>
  <si>
    <t>User input field (unlocked)</t>
  </si>
  <si>
    <t>Introduced value is OK</t>
  </si>
  <si>
    <t>Introduced / Calculated value is outside of expected range</t>
  </si>
  <si>
    <t>Locked fields, not accessible to a user</t>
  </si>
  <si>
    <t>Comments</t>
  </si>
  <si>
    <t>IEEE_Rx_Sen_OMA</t>
  </si>
  <si>
    <t>Version 2.0</t>
  </si>
  <si>
    <t>Version 2.1</t>
  </si>
  <si>
    <t>LINK</t>
  </si>
  <si>
    <t>Implement the new dispersion penalty calculation mechanism proposed in 3av_0705_saeki_1.pdf</t>
  </si>
  <si>
    <t>Less clutter – more user friendly interface</t>
  </si>
  <si>
    <t>Parameters divided into Tx, Rx and channel groups</t>
  </si>
  <si>
    <t>Aligns the model with the contents of motion #19 from July 2007 minutes</t>
  </si>
  <si>
    <t>Calculate the Channel Insertion Loss (ChIL) as a total of: splitter loss (calculated), fibre loss (ideal), connector loss and excess loss (user provided)</t>
  </si>
  <si>
    <t>Required Rx sensitivity is calculated based on Tx output power (min value) and the maximum ChIL figure</t>
  </si>
  <si>
    <t xml:space="preserve">Both IEEE and ITU Rx sensitivity figures are calculated, IEEE Stressed Rx Sensitivity is estimated </t>
  </si>
  <si>
    <t>Cells B16, B17 and B24 are based on drop down lists to allow only specific parameter values – prevents introduction of unexpected values by users</t>
  </si>
  <si>
    <t>Added range checking for most of the user defined and calculated parameters</t>
  </si>
  <si>
    <t>Added dispersion penalty testing (Dispersion_penalty &lt;= ITU_Optical_Path_Penalty)</t>
  </si>
  <si>
    <t>G652AB/CD fibre attenuation curves with min / max values</t>
  </si>
  <si>
    <t xml:space="preserve">Added min/max/average curves for PSC insertion loss </t>
  </si>
  <si>
    <t>Spreadsheet is locked but not password protected (Tools &gt; Protection &gt; Protect Sheet)</t>
  </si>
  <si>
    <t xml:space="preserve">added a legend for the field color code </t>
  </si>
  <si>
    <t xml:space="preserve">uniformization of the Tx_Chirp_Parameter_Max with the official definition in Agrawal’s “Fiber-Optic Communication Systems” </t>
  </si>
  <si>
    <t xml:space="preserve">correction in the Dispersion_Penalty formula (minus sign missing) </t>
  </si>
  <si>
    <t xml:space="preserve">removal of the circular reference in the Fibre_Attenuation_Value formula for G652AB and G652CD options in the Fibre_Attenuation_Curve parameter </t>
  </si>
  <si>
    <t xml:space="preserve">parameter Tx_Spectral_Width_Max was removed - it was not used in any calculations (carry-on from the previous spreadsheet version) </t>
  </si>
  <si>
    <t xml:space="preserve">added TDP parameter cell (user defined) </t>
  </si>
  <si>
    <t>updated the Channel Link Model Illustration (see tab Link model illustration)</t>
  </si>
  <si>
    <t>Align the model with motion #19 from July 2007 minutes: “For budget calculations, assume the following mapping function between ITU-T sensitivity and IEEE stressed sensitivity. Sensitivity(ITU)[OMA] + Optical_Path_Penalty(ITU) = Stressed_Sensitivity(IEEE)</t>
  </si>
  <si>
    <t>Version 2.2</t>
  </si>
  <si>
    <t>IEEE_Tx_OMA_Max</t>
  </si>
  <si>
    <t>mW</t>
  </si>
  <si>
    <r>
      <t xml:space="preserve">Added </t>
    </r>
    <r>
      <rPr>
        <b/>
        <sz val="10"/>
        <rFont val="Arial"/>
        <family val="2"/>
      </rPr>
      <t>IEEE_Tx_OMA_Min</t>
    </r>
    <r>
      <rPr>
        <sz val="10"/>
        <rFont val="Arial"/>
        <family val="0"/>
      </rPr>
      <t xml:space="preserve"> and </t>
    </r>
    <r>
      <rPr>
        <b/>
        <sz val="10"/>
        <rFont val="Arial"/>
        <family val="2"/>
      </rPr>
      <t>IEEE_Tx_OMA_Max</t>
    </r>
    <r>
      <rPr>
        <sz val="10"/>
        <rFont val="Arial"/>
        <family val="0"/>
      </rPr>
      <t xml:space="preserve"> parameters to faciliate the filling in tables in clause 60</t>
    </r>
  </si>
  <si>
    <t>TDP</t>
  </si>
  <si>
    <t>Corrected error in the conversion between dBm OMA and uW OMA - cells affected: B8, B10, B44, B47, B49</t>
  </si>
  <si>
    <t>Conversion formulas: dBm &gt; wM: 10^(dBm/10); mW &gt; dBm: 10log10(mW); OMA=2*Pmean*(ER-1)/(ER+1); ER=(2*Pmean+OMA)/(2*Pmean-OMA)</t>
  </si>
  <si>
    <t>Base wavelength for fibre attenuation estimation - only applicable to the lambda^-4 model.</t>
  </si>
  <si>
    <t>The length of the fibre channel between the OLT and the most distant ONU</t>
  </si>
  <si>
    <t>The maximum number of ports on the Passive Splitter Combiner (powers of 2 are acceptable)</t>
  </si>
  <si>
    <t>Defines the type of the PSC loss curve (best case [min], average [avg] and worst case [max]) for the FBT type PSC devices, based on the collected device loss data and approximated curves.</t>
  </si>
  <si>
    <t>Minimum channel insertion loss (user defined) to prevent the overload of the receiver on the receiving side of the link.</t>
  </si>
  <si>
    <t>Maximum channel insertion loss (user defined), limited by the Tx power and Rx sensitivity</t>
  </si>
  <si>
    <t>The effective data rate at the PMD level after encoding, scrambling i.e. fed to the PMA interface and transmitted on the fibre channel</t>
  </si>
  <si>
    <t>Dispersion penalty, calculated for the worst case transmission wavelength in the allocated window (Tx_Wavelength_Min, Tx_Wavelength_Max), based on the dispersion penalty estimation model presented in 3av_0705_saeki_1.pdf</t>
  </si>
  <si>
    <t>The Rx overload value for the given link</t>
  </si>
  <si>
    <t>Minimum value of the zero dispersion wavelength</t>
  </si>
  <si>
    <t>Maximum value of the zero dispersion wavelength</t>
  </si>
  <si>
    <t>Value of the dispersion curvature parameter</t>
  </si>
  <si>
    <t>Maximum calculated dispersion "D" parameter</t>
  </si>
  <si>
    <t>Minimum calculated dispersion "D" parameter</t>
  </si>
  <si>
    <t>SRS induced nonlinear penalty (as resulting from the nonlinear interaction with any other transmission system e.g. 1550nm Analog video overlay operated on the PON fiber).</t>
  </si>
  <si>
    <t>Average Tx launch power (minimum) equal to the minimum OMA at the maximum ER</t>
  </si>
  <si>
    <t>Dispersion_Penalty &lt;= ITU_Optical_Path_Penalty</t>
  </si>
  <si>
    <t>Nominal Extinction Ratio used to convert average power values to OMA values - for a test procedure, see 802.3, clause 52.9.5; for relation between OMA, ER and average power, see 802.3, clause 58.7.6</t>
  </si>
  <si>
    <t>Average Tx launch power (maximum) equal to the maximum OMA at the nominal ER</t>
  </si>
  <si>
    <t>Maximum OMA Tx launch power</t>
  </si>
  <si>
    <t>Minimum OMA Tx launch power</t>
  </si>
  <si>
    <t>Transmitter wavelength (central wavelength), calculated based on Tx_Wavelength_Min and Tx_Wavelength_Max</t>
  </si>
  <si>
    <t>The maximum (worst case) value of Chirp parameter used in the calculation of the dispersion penalty. (Normal DML's are negative)</t>
  </si>
  <si>
    <t>Defines the type of the fibre attenuation curve which will be used for calculation of the fibre attenuation for the given operating wavelength. 3 types of curves are available i.e. lambda^-4,G652AB,G652CD</t>
  </si>
  <si>
    <t>Defines the variant of the fibre attenuation curve for G.652 SMF. Maximum and minimum attenuation curves are available only for G652AB and G652CD type of fibre.</t>
  </si>
  <si>
    <t>Calculated nominal attenuation of fibre in dB/km of ideal channel (no connectors, splices etc. i.e. the medium is considered to be continous)</t>
  </si>
  <si>
    <t>Calculated total attenuation of an ideal fibre channel (no connectors, splices etc. i.e. the medium is considered to be continous)</t>
  </si>
  <si>
    <t>The total loss of the PSC device with the particular number of ports (PSC_Split_count) for the given loss curve (PSC_Loss_Curve), accounting for the ideal and excess loss</t>
  </si>
  <si>
    <t>The penalty attributable to the optical path.  Given a fixed set of transmitter and receiver, the optical path penalty is equal to the link margin measured with pure attenuation less the link margin measured with the worst case optical path.</t>
  </si>
  <si>
    <t>Average Rx sensitivity in ITU formalism, calculated as the difference between the minimum, average Tx launch power (ITU_Tx_Ave_Min) and the total power budget (Channel_Loss_Max + ITU_Optical_Path_Penalty) @ BER 1e-3</t>
  </si>
  <si>
    <t>Average Rx sensitivity (ITU_Rx_Sensitivity_Ave) in OMA, for the given nominal ER (ITU_Ernom) @ BER 1e-3</t>
  </si>
  <si>
    <t>Stressed Rx sensitivity in average power form @ BER 1e-3</t>
  </si>
  <si>
    <t>OMA stressed Rx sensitivity in average power form @ BER 1e-3</t>
  </si>
  <si>
    <t>Ideal Rx sensitivity in IEEE formalism in OMA taking the TDP into account.</t>
  </si>
  <si>
    <t>Colour Code Key</t>
  </si>
  <si>
    <t>Added extended description of the model parameter definitions in the Comments column</t>
  </si>
  <si>
    <t>Added a new tab with the colour code for improved readibility.</t>
  </si>
  <si>
    <t>The additional loss resulting from the non-ideal fibre channel elements i.e. connectors, splices and as well as other sources of extra loss</t>
  </si>
  <si>
    <t>Transmitter and Dispersion Penalty (maximum) is equal to the link margin, measured with an ideal Tx and pure attenuation less the link margin measured with a worst case Tx and worst case optical path.</t>
  </si>
</sst>
</file>

<file path=xl/styles.xml><?xml version="1.0" encoding="utf-8"?>
<styleSheet xmlns="http://schemas.openxmlformats.org/spreadsheetml/2006/main">
  <numFmts count="38">
    <numFmt numFmtId="5" formatCode="&quot;EUR&quot;\ #,##0_);\(&quot;EUR&quot;\ #,##0\)"/>
    <numFmt numFmtId="6" formatCode="&quot;EUR&quot;\ #,##0_);[Red]\(&quot;EUR&quot;\ #,##0\)"/>
    <numFmt numFmtId="7" formatCode="&quot;EUR&quot;\ #,##0.00_);\(&quot;EUR&quot;\ #,##0.00\)"/>
    <numFmt numFmtId="8" formatCode="&quot;EUR&quot;\ #,##0.00_);[Red]\(&quot;EUR&quot;\ #,##0.00\)"/>
    <numFmt numFmtId="42" formatCode="_(&quot;EUR&quot;\ * #,##0_);_(&quot;EUR&quot;\ * \(#,##0\);_(&quot;EUR&quot;\ * &quot;-&quot;_);_(@_)"/>
    <numFmt numFmtId="41" formatCode="_(* #,##0_);_(* \(#,##0\);_(* &quot;-&quot;_);_(@_)"/>
    <numFmt numFmtId="44" formatCode="_(&quot;EUR&quot;\ * #,##0.00_);_(&quot;EUR&quot;\ * \(#,##0.00\);_(&quot;EUR&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00"/>
    <numFmt numFmtId="187" formatCode="0.00000"/>
    <numFmt numFmtId="188" formatCode="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8">
    <font>
      <sz val="10"/>
      <name val="Arial"/>
      <family val="0"/>
    </font>
    <font>
      <sz val="8"/>
      <name val="Arial"/>
      <family val="0"/>
    </font>
    <font>
      <sz val="10"/>
      <name val="Courier New"/>
      <family val="3"/>
    </font>
    <font>
      <u val="single"/>
      <sz val="10"/>
      <color indexed="12"/>
      <name val="Arial"/>
      <family val="0"/>
    </font>
    <font>
      <u val="single"/>
      <sz val="10"/>
      <color indexed="36"/>
      <name val="Arial"/>
      <family val="0"/>
    </font>
    <font>
      <b/>
      <sz val="10"/>
      <name val="Courier New"/>
      <family val="3"/>
    </font>
    <font>
      <b/>
      <sz val="15"/>
      <name val="Arial"/>
      <family val="2"/>
    </font>
    <font>
      <b/>
      <sz val="10"/>
      <name val="Arial"/>
      <family val="2"/>
    </font>
  </fonts>
  <fills count="8">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2" fillId="0" borderId="0" xfId="0" applyFont="1" applyBorder="1" applyAlignment="1" applyProtection="1">
      <alignment horizontal="center"/>
      <protection/>
    </xf>
    <xf numFmtId="2" fontId="2" fillId="0" borderId="0" xfId="0" applyNumberFormat="1" applyFont="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2" xfId="0" applyFont="1" applyBorder="1" applyAlignment="1" applyProtection="1">
      <alignment horizontal="left"/>
      <protection/>
    </xf>
    <xf numFmtId="0" fontId="2" fillId="0" borderId="3" xfId="0" applyFont="1" applyBorder="1" applyAlignment="1" applyProtection="1">
      <alignment horizontal="left"/>
      <protection/>
    </xf>
    <xf numFmtId="0" fontId="2" fillId="0" borderId="4" xfId="0" applyFont="1" applyBorder="1" applyAlignment="1" applyProtection="1">
      <alignment horizontal="center"/>
      <protection/>
    </xf>
    <xf numFmtId="0" fontId="2" fillId="0" borderId="5" xfId="0" applyFont="1" applyBorder="1" applyAlignment="1" applyProtection="1">
      <alignment horizontal="center"/>
      <protection/>
    </xf>
    <xf numFmtId="2" fontId="2" fillId="0" borderId="1" xfId="0" applyNumberFormat="1" applyFont="1" applyFill="1" applyBorder="1" applyAlignment="1" applyProtection="1">
      <alignment horizontal="center"/>
      <protection/>
    </xf>
    <xf numFmtId="0" fontId="2" fillId="2" borderId="6" xfId="0" applyFont="1" applyFill="1" applyBorder="1" applyAlignment="1" applyProtection="1">
      <alignment/>
      <protection/>
    </xf>
    <xf numFmtId="0" fontId="2" fillId="3" borderId="7" xfId="0" applyFont="1" applyFill="1" applyBorder="1" applyAlignment="1" applyProtection="1">
      <alignment/>
      <protection/>
    </xf>
    <xf numFmtId="0" fontId="2" fillId="0" borderId="6" xfId="0" applyFont="1" applyBorder="1" applyAlignment="1" applyProtection="1">
      <alignment/>
      <protection/>
    </xf>
    <xf numFmtId="0" fontId="2" fillId="4" borderId="6" xfId="0" applyFont="1" applyFill="1" applyBorder="1" applyAlignment="1" applyProtection="1">
      <alignment/>
      <protection/>
    </xf>
    <xf numFmtId="0" fontId="2" fillId="5" borderId="7" xfId="0" applyFont="1" applyFill="1" applyBorder="1" applyAlignment="1" applyProtection="1">
      <alignment horizontal="left"/>
      <protection/>
    </xf>
    <xf numFmtId="0" fontId="2" fillId="0" borderId="8" xfId="0" applyFont="1" applyBorder="1" applyAlignment="1" applyProtection="1">
      <alignment horizontal="center"/>
      <protection/>
    </xf>
    <xf numFmtId="0" fontId="2" fillId="0" borderId="9" xfId="0" applyFont="1" applyBorder="1" applyAlignment="1" applyProtection="1">
      <alignment horizontal="center"/>
      <protection/>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left" vertical="center" wrapText="1"/>
    </xf>
    <xf numFmtId="0" fontId="3" fillId="0" borderId="10" xfId="2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center" wrapText="1"/>
    </xf>
    <xf numFmtId="0" fontId="2" fillId="0" borderId="0" xfId="0" applyFont="1" applyBorder="1" applyAlignment="1" applyProtection="1">
      <alignment horizontal="left"/>
      <protection/>
    </xf>
    <xf numFmtId="49" fontId="2" fillId="4" borderId="0" xfId="0" applyNumberFormat="1" applyFont="1" applyFill="1" applyBorder="1" applyAlignment="1" applyProtection="1">
      <alignment horizontal="left" wrapText="1"/>
      <protection/>
    </xf>
    <xf numFmtId="49" fontId="2" fillId="4" borderId="1" xfId="0" applyNumberFormat="1" applyFont="1" applyFill="1" applyBorder="1" applyAlignment="1" applyProtection="1">
      <alignment horizontal="left" wrapText="1"/>
      <protection/>
    </xf>
    <xf numFmtId="49" fontId="2" fillId="4" borderId="8" xfId="0" applyNumberFormat="1" applyFont="1" applyFill="1" applyBorder="1" applyAlignment="1" applyProtection="1">
      <alignment horizontal="left" wrapText="1"/>
      <protection/>
    </xf>
    <xf numFmtId="0" fontId="2" fillId="5" borderId="2" xfId="0" applyFont="1" applyFill="1" applyBorder="1" applyAlignment="1" applyProtection="1">
      <alignment horizontal="left" vertical="center"/>
      <protection/>
    </xf>
    <xf numFmtId="0" fontId="2" fillId="0" borderId="2" xfId="0" applyFont="1" applyBorder="1" applyAlignment="1" applyProtection="1">
      <alignment horizontal="left" vertical="center"/>
      <protection/>
    </xf>
    <xf numFmtId="0" fontId="2" fillId="5" borderId="3" xfId="0" applyFont="1" applyFill="1" applyBorder="1" applyAlignment="1" applyProtection="1">
      <alignment horizontal="left" vertical="center"/>
      <protection/>
    </xf>
    <xf numFmtId="0" fontId="2" fillId="5" borderId="12" xfId="0" applyFont="1" applyFill="1" applyBorder="1" applyAlignment="1" applyProtection="1">
      <alignment horizontal="left" vertical="center"/>
      <protection/>
    </xf>
    <xf numFmtId="0" fontId="2" fillId="0" borderId="2" xfId="0" applyFont="1" applyFill="1" applyBorder="1" applyAlignment="1" applyProtection="1">
      <alignment horizontal="left" vertical="center"/>
      <protection/>
    </xf>
    <xf numFmtId="2" fontId="2" fillId="6"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2" fontId="2" fillId="2" borderId="0" xfId="0" applyNumberFormat="1" applyFont="1" applyFill="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2"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xf>
    <xf numFmtId="2" fontId="2" fillId="0" borderId="5" xfId="0" applyNumberFormat="1"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0" borderId="8" xfId="0" applyFont="1" applyBorder="1" applyAlignment="1" applyProtection="1">
      <alignment horizontal="center" vertical="center"/>
      <protection/>
    </xf>
    <xf numFmtId="2" fontId="2" fillId="2" borderId="8"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2" fontId="2" fillId="0" borderId="0" xfId="0" applyNumberFormat="1" applyFont="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0" borderId="0" xfId="0" applyFont="1" applyBorder="1" applyAlignment="1" applyProtection="1">
      <alignment/>
      <protection/>
    </xf>
    <xf numFmtId="0" fontId="2" fillId="3" borderId="0" xfId="0" applyFont="1" applyFill="1" applyBorder="1" applyAlignment="1" applyProtection="1">
      <alignment horizontal="center"/>
      <protection/>
    </xf>
    <xf numFmtId="2" fontId="2" fillId="6" borderId="8" xfId="0" applyNumberFormat="1" applyFont="1" applyFill="1" applyBorder="1" applyAlignment="1" applyProtection="1">
      <alignment horizontal="center" vertical="center"/>
      <protection locked="0"/>
    </xf>
    <xf numFmtId="2" fontId="2" fillId="0" borderId="8" xfId="0" applyNumberFormat="1" applyFont="1" applyBorder="1" applyAlignment="1" applyProtection="1">
      <alignment horizontal="center" vertical="center"/>
      <protection/>
    </xf>
    <xf numFmtId="2" fontId="2" fillId="0" borderId="9" xfId="0" applyNumberFormat="1" applyFont="1" applyBorder="1" applyAlignment="1" applyProtection="1">
      <alignment horizontal="center" vertical="center"/>
      <protection/>
    </xf>
    <xf numFmtId="0" fontId="2" fillId="0" borderId="12" xfId="0" applyFont="1" applyBorder="1" applyAlignment="1" applyProtection="1">
      <alignment horizontal="left"/>
      <protection/>
    </xf>
    <xf numFmtId="2" fontId="2" fillId="0" borderId="8" xfId="0" applyNumberFormat="1" applyFont="1" applyFill="1" applyBorder="1" applyAlignment="1" applyProtection="1">
      <alignment horizontal="center"/>
      <protection/>
    </xf>
    <xf numFmtId="0" fontId="2" fillId="0" borderId="9" xfId="0" applyFont="1" applyBorder="1" applyAlignment="1" applyProtection="1">
      <alignment horizontal="center" vertical="center"/>
      <protection/>
    </xf>
    <xf numFmtId="0" fontId="6" fillId="7" borderId="12"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2" fillId="0" borderId="3" xfId="0" applyFont="1" applyBorder="1" applyAlignment="1" applyProtection="1">
      <alignment horizontal="left"/>
      <protection/>
    </xf>
    <xf numFmtId="0" fontId="2" fillId="0" borderId="1"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2"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5" xfId="0" applyFont="1" applyBorder="1" applyAlignment="1" applyProtection="1">
      <alignment horizontal="left"/>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15" xfId="0" applyFont="1" applyBorder="1" applyAlignment="1" applyProtection="1">
      <alignment horizontal="center"/>
      <protection/>
    </xf>
    <xf numFmtId="0" fontId="2" fillId="7" borderId="13" xfId="0" applyFont="1" applyFill="1" applyBorder="1" applyAlignment="1" applyProtection="1">
      <alignment horizontal="center"/>
      <protection/>
    </xf>
    <xf numFmtId="0" fontId="2" fillId="7" borderId="14" xfId="0" applyFont="1" applyFill="1" applyBorder="1" applyAlignment="1" applyProtection="1">
      <alignment horizontal="center"/>
      <protection/>
    </xf>
    <xf numFmtId="0" fontId="2" fillId="7" borderId="15" xfId="0"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7" borderId="13" xfId="0" applyFont="1" applyFill="1" applyBorder="1" applyAlignment="1" applyProtection="1">
      <alignment horizontal="center"/>
      <protection locked="0"/>
    </xf>
    <xf numFmtId="0" fontId="2" fillId="7" borderId="14" xfId="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285750</xdr:colOff>
      <xdr:row>40</xdr:row>
      <xdr:rowOff>66675</xdr:rowOff>
    </xdr:to>
    <xdr:pic>
      <xdr:nvPicPr>
        <xdr:cNvPr id="1" name="Picture 3"/>
        <xdr:cNvPicPr preferRelativeResize="1">
          <a:picLocks noChangeAspect="1"/>
        </xdr:cNvPicPr>
      </xdr:nvPicPr>
      <xdr:blipFill>
        <a:blip r:embed="rId1"/>
        <a:stretch>
          <a:fillRect/>
        </a:stretch>
      </xdr:blipFill>
      <xdr:spPr>
        <a:xfrm>
          <a:off x="0" y="0"/>
          <a:ext cx="8820150" cy="6543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torat\My%20documents\IEEE\802.3av\2007.11%20-%20Atlanta,%20Georgia%20USA\Temporary\Effenberger\LossBudgets2007-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 model illustration"/>
      <sheetName val="Revision notes"/>
      <sheetName val="version 2.1"/>
      <sheetName val="PR-D1 &amp; PY-D1"/>
      <sheetName val="PR-D2 &amp; PY-D2"/>
      <sheetName val="PR-D3 &amp; PY-D3"/>
      <sheetName val="PR-U1"/>
      <sheetName val="PR-U2"/>
      <sheetName val="PR-U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3/av/public/2007_09/3av_0707_minutes_approved.pdf" TargetMode="External" /><Relationship Id="rId2" Type="http://schemas.openxmlformats.org/officeDocument/2006/relationships/hyperlink" Target="http://www.ieee802.org/3/av/public/2007_05/3av_0705_saeki_1.pdf"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85" zoomScaleNormal="85" workbookViewId="0" topLeftCell="A1">
      <selection activeCell="I48" sqref="I48"/>
    </sheetView>
  </sheetViews>
  <sheetFormatPr defaultColWidth="9.140625" defaultRowHeight="12.75"/>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9"/>
  <dimension ref="A1:J62"/>
  <sheetViews>
    <sheetView zoomScale="70" zoomScaleNormal="70" workbookViewId="0" topLeftCell="A10">
      <selection activeCell="B32" sqref="B32"/>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6</v>
      </c>
      <c r="C4" s="48" t="s">
        <v>9</v>
      </c>
      <c r="D4" s="32" t="s">
        <v>118</v>
      </c>
      <c r="E4" s="56">
        <v>0</v>
      </c>
      <c r="F4" s="57">
        <v>9</v>
      </c>
      <c r="G4" s="1"/>
      <c r="H4" s="1" t="s">
        <v>12</v>
      </c>
      <c r="I4" s="1" t="s">
        <v>14</v>
      </c>
      <c r="J4" s="1" t="s">
        <v>12</v>
      </c>
    </row>
    <row r="5" spans="1:10" ht="13.5">
      <c r="A5" s="33" t="s">
        <v>56</v>
      </c>
      <c r="B5" s="40">
        <v>4</v>
      </c>
      <c r="C5" s="39" t="s">
        <v>1</v>
      </c>
      <c r="D5" s="30" t="s">
        <v>116</v>
      </c>
      <c r="E5" s="41">
        <v>-99</v>
      </c>
      <c r="F5" s="45">
        <v>99</v>
      </c>
      <c r="G5" s="1"/>
      <c r="H5" s="1" t="s">
        <v>20</v>
      </c>
      <c r="I5" s="1" t="s">
        <v>10</v>
      </c>
      <c r="J5" s="1" t="s">
        <v>11</v>
      </c>
    </row>
    <row r="6" spans="1:10" ht="13.5">
      <c r="A6" s="33" t="s">
        <v>57</v>
      </c>
      <c r="B6" s="40">
        <v>9</v>
      </c>
      <c r="C6" s="39" t="s">
        <v>1</v>
      </c>
      <c r="D6" s="30" t="s">
        <v>119</v>
      </c>
      <c r="E6" s="41">
        <v>-99</v>
      </c>
      <c r="F6" s="45">
        <v>99</v>
      </c>
      <c r="G6" s="1"/>
      <c r="H6" s="1" t="s">
        <v>11</v>
      </c>
      <c r="I6" s="1" t="s">
        <v>15</v>
      </c>
      <c r="J6" s="1"/>
    </row>
    <row r="7" spans="1:8" ht="13.5">
      <c r="A7" s="34" t="s">
        <v>33</v>
      </c>
      <c r="B7" s="41">
        <f>10*LOG((2*10^(B5/10)*(10^(B4/10)-1)/(10^(B4/10)+1)),10)</f>
        <v>4.780796244634707</v>
      </c>
      <c r="C7" s="39" t="s">
        <v>1</v>
      </c>
      <c r="D7" s="30" t="s">
        <v>121</v>
      </c>
      <c r="E7" s="41"/>
      <c r="F7" s="45"/>
      <c r="G7" s="5"/>
      <c r="H7" s="6"/>
    </row>
    <row r="8" spans="1:8" ht="13.5">
      <c r="A8" s="34" t="s">
        <v>33</v>
      </c>
      <c r="B8" s="42">
        <f>10^(B7/10)</f>
        <v>3.00662749350491</v>
      </c>
      <c r="C8" s="39" t="s">
        <v>96</v>
      </c>
      <c r="D8" s="30" t="s">
        <v>121</v>
      </c>
      <c r="E8" s="39"/>
      <c r="F8" s="46"/>
      <c r="G8" s="1"/>
      <c r="H8" s="6"/>
    </row>
    <row r="9" spans="1:8" ht="13.5">
      <c r="A9" s="34" t="s">
        <v>95</v>
      </c>
      <c r="B9" s="41">
        <f>10*LOG((2*10^(B6/10)*(10^(B4/10)-1)/(10^(B4/10)+1)),10)</f>
        <v>9.780796244634708</v>
      </c>
      <c r="C9" s="39" t="s">
        <v>1</v>
      </c>
      <c r="D9" s="30" t="s">
        <v>120</v>
      </c>
      <c r="E9" s="41"/>
      <c r="F9" s="45"/>
      <c r="G9" s="5"/>
      <c r="H9" s="6"/>
    </row>
    <row r="10" spans="1:8" ht="13.5">
      <c r="A10" s="34" t="s">
        <v>95</v>
      </c>
      <c r="B10" s="42">
        <f>10^(B9/10)</f>
        <v>9.507790955158628</v>
      </c>
      <c r="C10" s="39" t="s">
        <v>96</v>
      </c>
      <c r="D10" s="30" t="s">
        <v>120</v>
      </c>
      <c r="E10" s="39"/>
      <c r="F10" s="46"/>
      <c r="G10" s="1"/>
      <c r="H10" s="6"/>
    </row>
    <row r="11" spans="1:6" ht="13.5">
      <c r="A11" s="33" t="s">
        <v>34</v>
      </c>
      <c r="B11" s="38">
        <v>1260</v>
      </c>
      <c r="C11" s="39" t="s">
        <v>6</v>
      </c>
      <c r="D11" s="30" t="s">
        <v>61</v>
      </c>
      <c r="E11" s="41">
        <v>1200</v>
      </c>
      <c r="F11" s="45">
        <v>1600</v>
      </c>
    </row>
    <row r="12" spans="1:6" ht="13.5">
      <c r="A12" s="33" t="s">
        <v>35</v>
      </c>
      <c r="B12" s="38">
        <v>1280</v>
      </c>
      <c r="C12" s="39" t="s">
        <v>6</v>
      </c>
      <c r="D12" s="30" t="s">
        <v>62</v>
      </c>
      <c r="E12" s="41">
        <v>1200</v>
      </c>
      <c r="F12" s="45">
        <v>1600</v>
      </c>
    </row>
    <row r="13" spans="1:6" ht="13.5" customHeight="1">
      <c r="A13" s="34" t="s">
        <v>39</v>
      </c>
      <c r="B13" s="42">
        <f>(B12+B11)/2</f>
        <v>1270</v>
      </c>
      <c r="C13" s="39" t="s">
        <v>6</v>
      </c>
      <c r="D13" s="30" t="s">
        <v>122</v>
      </c>
      <c r="E13" s="41">
        <f>B11</f>
        <v>1260</v>
      </c>
      <c r="F13" s="45">
        <f>B12</f>
        <v>1280</v>
      </c>
    </row>
    <row r="14" spans="1:6" ht="13.5" customHeight="1">
      <c r="A14" s="33" t="s">
        <v>32</v>
      </c>
      <c r="B14" s="40">
        <v>-2</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1310</v>
      </c>
      <c r="C21" s="39" t="s">
        <v>6</v>
      </c>
      <c r="D21" s="30" t="s">
        <v>19</v>
      </c>
      <c r="E21" s="39"/>
      <c r="F21" s="46"/>
    </row>
    <row r="22" spans="1:6" ht="27">
      <c r="A22" s="34" t="s">
        <v>50</v>
      </c>
      <c r="B22" s="41">
        <f>fibre_loss(B18,B19,B21,B20,Uc)</f>
        <v>0.36361471411921303</v>
      </c>
      <c r="C22" s="39" t="s">
        <v>13</v>
      </c>
      <c r="D22" s="30" t="s">
        <v>126</v>
      </c>
      <c r="E22" s="39"/>
      <c r="F22" s="46"/>
    </row>
    <row r="23" spans="1:8" ht="13.5">
      <c r="A23" s="33" t="s">
        <v>30</v>
      </c>
      <c r="B23" s="52">
        <v>20</v>
      </c>
      <c r="C23" s="39" t="s">
        <v>8</v>
      </c>
      <c r="D23" s="30" t="s">
        <v>102</v>
      </c>
      <c r="E23" s="39">
        <v>0.5</v>
      </c>
      <c r="F23" s="46">
        <v>20</v>
      </c>
      <c r="G23" s="1"/>
      <c r="H23" s="1"/>
    </row>
    <row r="24" spans="1:6" ht="13.5" customHeight="1">
      <c r="A24" s="34" t="s">
        <v>51</v>
      </c>
      <c r="B24" s="41">
        <f>B22*B23</f>
        <v>7.2722942823842605</v>
      </c>
      <c r="C24" s="39" t="s">
        <v>9</v>
      </c>
      <c r="D24" s="30" t="s">
        <v>127</v>
      </c>
      <c r="E24" s="39"/>
      <c r="F24" s="46"/>
    </row>
    <row r="25" spans="1:8" ht="13.5" customHeight="1">
      <c r="A25" s="33" t="s">
        <v>40</v>
      </c>
      <c r="B25" s="51">
        <v>32</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18.399282686755278</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2.3284230308604634</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15</v>
      </c>
      <c r="C31" s="39" t="s">
        <v>9</v>
      </c>
      <c r="D31" s="30" t="s">
        <v>105</v>
      </c>
      <c r="E31" s="39">
        <v>0</v>
      </c>
      <c r="F31" s="45">
        <f>B32</f>
        <v>29</v>
      </c>
    </row>
    <row r="32" spans="1:6" ht="13.5" customHeight="1">
      <c r="A32" s="33" t="s">
        <v>27</v>
      </c>
      <c r="B32" s="40">
        <v>29</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1324</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-1.9040496253967283</v>
      </c>
      <c r="C36" s="39" t="s">
        <v>18</v>
      </c>
      <c r="D36" s="30" t="s">
        <v>113</v>
      </c>
      <c r="E36" s="39"/>
      <c r="F36" s="46"/>
    </row>
    <row r="37" spans="1:6" ht="13.5">
      <c r="A37" s="34" t="s">
        <v>24</v>
      </c>
      <c r="B37" s="41">
        <f>0.25*B35*B11*(1-(B34/B11)^4)</f>
        <v>-6.421036842769563</v>
      </c>
      <c r="C37" s="39" t="s">
        <v>18</v>
      </c>
      <c r="D37" s="30" t="s">
        <v>114</v>
      </c>
      <c r="E37" s="39"/>
      <c r="F37" s="46"/>
    </row>
    <row r="38" spans="1:6" ht="27" customHeight="1">
      <c r="A38" s="34" t="s">
        <v>55</v>
      </c>
      <c r="B38" s="41">
        <f>5*LOG((1+8*(B14)*(-(B11^2/(2*PI()*3*10^5)*B37))*(B15/1000000)^2*B23)^2+(8*(-(B11^2/(2*PI()*3*10^5)*B37))*(B15/1000000)^2*B23)^2,10)</f>
        <v>-0.8558908750351063</v>
      </c>
      <c r="C38" s="39" t="s">
        <v>9</v>
      </c>
      <c r="D38" s="30" t="s">
        <v>108</v>
      </c>
      <c r="E38" s="39"/>
      <c r="F38" s="46"/>
    </row>
    <row r="39" spans="1:6" ht="27" customHeight="1" thickBot="1">
      <c r="A39" s="35" t="s">
        <v>98</v>
      </c>
      <c r="B39" s="43">
        <v>3</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-26</v>
      </c>
      <c r="C42" s="20" t="s">
        <v>1</v>
      </c>
      <c r="D42" s="32" t="s">
        <v>130</v>
      </c>
      <c r="E42" s="20"/>
      <c r="F42" s="21"/>
    </row>
    <row r="43" spans="1:6" ht="13.5" customHeight="1">
      <c r="A43" s="10" t="s">
        <v>59</v>
      </c>
      <c r="B43" s="5">
        <f>10*LOG((2*10^(B42/10)*(10^(B4/10)-1)/(10^(B4/10)+1)),10)</f>
        <v>-25.219203755365296</v>
      </c>
      <c r="C43" s="1" t="s">
        <v>1</v>
      </c>
      <c r="D43" s="30" t="s">
        <v>131</v>
      </c>
      <c r="E43" s="1"/>
      <c r="F43" s="13"/>
    </row>
    <row r="44" spans="1:6" ht="13.5" customHeight="1">
      <c r="A44" s="10" t="s">
        <v>59</v>
      </c>
      <c r="B44" s="5">
        <f>1000*10^(B43/10)</f>
        <v>3.0066274935049058</v>
      </c>
      <c r="C44" s="1" t="s">
        <v>45</v>
      </c>
      <c r="D44" s="30" t="s">
        <v>131</v>
      </c>
      <c r="E44" s="1"/>
      <c r="F44" s="13"/>
    </row>
    <row r="45" spans="1:6" ht="13.5">
      <c r="A45" s="10" t="s">
        <v>60</v>
      </c>
      <c r="B45" s="2">
        <f>B42+B30</f>
        <v>-25</v>
      </c>
      <c r="C45" s="1" t="s">
        <v>1</v>
      </c>
      <c r="D45" s="30" t="s">
        <v>132</v>
      </c>
      <c r="E45" s="1"/>
      <c r="F45" s="13"/>
    </row>
    <row r="46" spans="1:6" ht="13.5">
      <c r="A46" s="10" t="s">
        <v>41</v>
      </c>
      <c r="B46" s="2">
        <f>10*LOG((2*10^(B45/10)*(10^(B4/10)-1)/(10^(B4/10)+1)),10)</f>
        <v>-24.219203755365296</v>
      </c>
      <c r="C46" s="1" t="s">
        <v>1</v>
      </c>
      <c r="D46" s="30" t="s">
        <v>133</v>
      </c>
      <c r="E46" s="1"/>
      <c r="F46" s="13"/>
    </row>
    <row r="47" spans="1:6" ht="13.5">
      <c r="A47" s="10" t="s">
        <v>41</v>
      </c>
      <c r="B47" s="2">
        <f>1000*10^(B46/10)</f>
        <v>3.7851197553723317</v>
      </c>
      <c r="C47" s="1" t="s">
        <v>45</v>
      </c>
      <c r="D47" s="30" t="s">
        <v>133</v>
      </c>
      <c r="E47" s="1"/>
      <c r="F47" s="13"/>
    </row>
    <row r="48" spans="1:6" ht="13.5">
      <c r="A48" s="10" t="s">
        <v>69</v>
      </c>
      <c r="B48" s="2">
        <f>B46-B39</f>
        <v>-27.219203755365296</v>
      </c>
      <c r="C48" s="1" t="s">
        <v>1</v>
      </c>
      <c r="D48" s="30" t="s">
        <v>134</v>
      </c>
      <c r="E48" s="1"/>
      <c r="F48" s="13"/>
    </row>
    <row r="49" spans="1:6" ht="13.5">
      <c r="A49" s="10" t="s">
        <v>69</v>
      </c>
      <c r="B49" s="2">
        <f>1000*10^(B48/10)</f>
        <v>1.8970536991429952</v>
      </c>
      <c r="C49" s="1" t="s">
        <v>45</v>
      </c>
      <c r="D49" s="30" t="s">
        <v>134</v>
      </c>
      <c r="E49" s="1"/>
      <c r="F49" s="13"/>
    </row>
    <row r="50" spans="1:6" ht="14.25" thickBot="1">
      <c r="A50" s="11" t="s">
        <v>42</v>
      </c>
      <c r="B50" s="14">
        <f>B6-B31</f>
        <v>-6</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11.xml><?xml version="1.0" encoding="utf-8"?>
<worksheet xmlns="http://schemas.openxmlformats.org/spreadsheetml/2006/main" xmlns:r="http://schemas.openxmlformats.org/officeDocument/2006/relationships">
  <sheetPr codeName="Sheet11"/>
  <dimension ref="A1:J62"/>
  <sheetViews>
    <sheetView tabSelected="1" zoomScale="70" zoomScaleNormal="70" workbookViewId="0" topLeftCell="A1">
      <selection activeCell="B31" sqref="B31"/>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6</v>
      </c>
      <c r="C4" s="48" t="s">
        <v>9</v>
      </c>
      <c r="D4" s="32" t="s">
        <v>118</v>
      </c>
      <c r="E4" s="56">
        <v>0</v>
      </c>
      <c r="F4" s="57">
        <v>9</v>
      </c>
      <c r="G4" s="1"/>
      <c r="H4" s="1" t="s">
        <v>12</v>
      </c>
      <c r="I4" s="1" t="s">
        <v>14</v>
      </c>
      <c r="J4" s="1" t="s">
        <v>12</v>
      </c>
    </row>
    <row r="5" spans="1:10" ht="13.5">
      <c r="A5" s="33" t="s">
        <v>56</v>
      </c>
      <c r="B5" s="40">
        <v>0.62</v>
      </c>
      <c r="C5" s="39" t="s">
        <v>1</v>
      </c>
      <c r="D5" s="30" t="s">
        <v>116</v>
      </c>
      <c r="E5" s="41">
        <v>-99</v>
      </c>
      <c r="F5" s="45">
        <v>99</v>
      </c>
      <c r="G5" s="1"/>
      <c r="H5" s="1" t="s">
        <v>20</v>
      </c>
      <c r="I5" s="1" t="s">
        <v>10</v>
      </c>
      <c r="J5" s="1" t="s">
        <v>11</v>
      </c>
    </row>
    <row r="6" spans="1:10" ht="13.5">
      <c r="A6" s="33" t="s">
        <v>57</v>
      </c>
      <c r="B6" s="40">
        <v>5.62</v>
      </c>
      <c r="C6" s="39" t="s">
        <v>1</v>
      </c>
      <c r="D6" s="30" t="s">
        <v>119</v>
      </c>
      <c r="E6" s="41">
        <v>-99</v>
      </c>
      <c r="F6" s="45">
        <v>99</v>
      </c>
      <c r="G6" s="1"/>
      <c r="H6" s="1" t="s">
        <v>11</v>
      </c>
      <c r="I6" s="1" t="s">
        <v>15</v>
      </c>
      <c r="J6" s="1"/>
    </row>
    <row r="7" spans="1:8" ht="13.5">
      <c r="A7" s="34" t="s">
        <v>33</v>
      </c>
      <c r="B7" s="41">
        <f>10*LOG((2*10^(B5/10)*(10^(B4/10)-1)/(10^(B4/10)+1)),10)</f>
        <v>1.4007962446347073</v>
      </c>
      <c r="C7" s="39" t="s">
        <v>1</v>
      </c>
      <c r="D7" s="30" t="s">
        <v>121</v>
      </c>
      <c r="E7" s="41"/>
      <c r="F7" s="45"/>
      <c r="G7" s="5"/>
      <c r="H7" s="6"/>
    </row>
    <row r="8" spans="1:8" ht="13.5">
      <c r="A8" s="34" t="s">
        <v>33</v>
      </c>
      <c r="B8" s="42">
        <f>10^(B7/10)</f>
        <v>1.3806373703581498</v>
      </c>
      <c r="C8" s="39" t="s">
        <v>96</v>
      </c>
      <c r="D8" s="30" t="s">
        <v>121</v>
      </c>
      <c r="E8" s="39"/>
      <c r="F8" s="46"/>
      <c r="G8" s="1"/>
      <c r="H8" s="6"/>
    </row>
    <row r="9" spans="1:8" ht="13.5">
      <c r="A9" s="34" t="s">
        <v>95</v>
      </c>
      <c r="B9" s="41">
        <f>10*LOG((2*10^(B6/10)*(10^(B4/10)-1)/(10^(B4/10)+1)),10)</f>
        <v>6.400796244634708</v>
      </c>
      <c r="C9" s="39" t="s">
        <v>1</v>
      </c>
      <c r="D9" s="30" t="s">
        <v>120</v>
      </c>
      <c r="E9" s="41"/>
      <c r="F9" s="45"/>
      <c r="G9" s="5"/>
      <c r="H9" s="6"/>
    </row>
    <row r="10" spans="1:8" ht="13.5">
      <c r="A10" s="34" t="s">
        <v>95</v>
      </c>
      <c r="B10" s="42">
        <f>10^(B9/10)</f>
        <v>4.365958713077195</v>
      </c>
      <c r="C10" s="39" t="s">
        <v>96</v>
      </c>
      <c r="D10" s="30" t="s">
        <v>120</v>
      </c>
      <c r="E10" s="39"/>
      <c r="F10" s="46"/>
      <c r="G10" s="1"/>
      <c r="H10" s="6"/>
    </row>
    <row r="11" spans="1:6" ht="13.5">
      <c r="A11" s="33" t="s">
        <v>34</v>
      </c>
      <c r="B11" s="38">
        <v>1260</v>
      </c>
      <c r="C11" s="39" t="s">
        <v>6</v>
      </c>
      <c r="D11" s="30" t="s">
        <v>61</v>
      </c>
      <c r="E11" s="41">
        <v>1200</v>
      </c>
      <c r="F11" s="45">
        <v>1600</v>
      </c>
    </row>
    <row r="12" spans="1:6" ht="13.5">
      <c r="A12" s="33" t="s">
        <v>35</v>
      </c>
      <c r="B12" s="38">
        <v>1360</v>
      </c>
      <c r="C12" s="39" t="s">
        <v>6</v>
      </c>
      <c r="D12" s="30" t="s">
        <v>62</v>
      </c>
      <c r="E12" s="41">
        <v>1200</v>
      </c>
      <c r="F12" s="45">
        <v>1600</v>
      </c>
    </row>
    <row r="13" spans="1:6" ht="13.5" customHeight="1">
      <c r="A13" s="34" t="s">
        <v>39</v>
      </c>
      <c r="B13" s="42">
        <f>(B12+B11)/2</f>
        <v>1310</v>
      </c>
      <c r="C13" s="39" t="s">
        <v>6</v>
      </c>
      <c r="D13" s="30" t="s">
        <v>122</v>
      </c>
      <c r="E13" s="41">
        <f>B11</f>
        <v>1260</v>
      </c>
      <c r="F13" s="45">
        <f>B12</f>
        <v>1360</v>
      </c>
    </row>
    <row r="14" spans="1:6" ht="13.5" customHeight="1">
      <c r="A14" s="33" t="s">
        <v>32</v>
      </c>
      <c r="B14" s="40">
        <v>-2</v>
      </c>
      <c r="C14" s="39" t="s">
        <v>5</v>
      </c>
      <c r="D14" s="30" t="s">
        <v>123</v>
      </c>
      <c r="E14" s="41"/>
      <c r="F14" s="45"/>
    </row>
    <row r="15" spans="1:6" ht="13.5" customHeight="1" thickBot="1">
      <c r="A15" s="35" t="s">
        <v>43</v>
      </c>
      <c r="B15" s="43">
        <v>1250</v>
      </c>
      <c r="C15" s="44" t="s">
        <v>7</v>
      </c>
      <c r="D15" s="31" t="s">
        <v>107</v>
      </c>
      <c r="E15" s="44">
        <v>1250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1310</v>
      </c>
      <c r="C21" s="39" t="s">
        <v>6</v>
      </c>
      <c r="D21" s="30" t="s">
        <v>19</v>
      </c>
      <c r="E21" s="39"/>
      <c r="F21" s="46"/>
    </row>
    <row r="22" spans="1:6" ht="27">
      <c r="A22" s="34" t="s">
        <v>50</v>
      </c>
      <c r="B22" s="41">
        <f>fibre_loss(B18,B19,B21,B20,Uc)</f>
        <v>0.3500740302223445</v>
      </c>
      <c r="C22" s="39" t="s">
        <v>13</v>
      </c>
      <c r="D22" s="30" t="s">
        <v>126</v>
      </c>
      <c r="E22" s="39"/>
      <c r="F22" s="46"/>
    </row>
    <row r="23" spans="1:8" ht="13.5">
      <c r="A23" s="33" t="s">
        <v>30</v>
      </c>
      <c r="B23" s="52">
        <v>20</v>
      </c>
      <c r="C23" s="39" t="s">
        <v>8</v>
      </c>
      <c r="D23" s="30" t="s">
        <v>102</v>
      </c>
      <c r="E23" s="39">
        <v>0.5</v>
      </c>
      <c r="F23" s="46">
        <v>20</v>
      </c>
      <c r="G23" s="1"/>
      <c r="H23" s="1"/>
    </row>
    <row r="24" spans="1:6" ht="13.5" customHeight="1">
      <c r="A24" s="34" t="s">
        <v>51</v>
      </c>
      <c r="B24" s="41">
        <f>B22*B23</f>
        <v>7.00148060444689</v>
      </c>
      <c r="C24" s="39" t="s">
        <v>9</v>
      </c>
      <c r="D24" s="30" t="s">
        <v>127</v>
      </c>
      <c r="E24" s="39"/>
      <c r="F24" s="46"/>
    </row>
    <row r="25" spans="1:8" ht="13.5" customHeight="1">
      <c r="A25" s="33" t="s">
        <v>40</v>
      </c>
      <c r="B25" s="51">
        <v>32</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18.399282686755278</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2.5992367087978323</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15</v>
      </c>
      <c r="C31" s="39" t="s">
        <v>9</v>
      </c>
      <c r="D31" s="30" t="s">
        <v>105</v>
      </c>
      <c r="E31" s="39">
        <v>0</v>
      </c>
      <c r="F31" s="45">
        <f>B32</f>
        <v>29</v>
      </c>
    </row>
    <row r="32" spans="1:6" ht="13.5" customHeight="1">
      <c r="A32" s="33" t="s">
        <v>27</v>
      </c>
      <c r="B32" s="40">
        <v>29</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1324</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5.221476233335026</v>
      </c>
      <c r="C36" s="39" t="s">
        <v>18</v>
      </c>
      <c r="D36" s="30" t="s">
        <v>113</v>
      </c>
      <c r="E36" s="39"/>
      <c r="F36" s="46"/>
    </row>
    <row r="37" spans="1:6" ht="13.5">
      <c r="A37" s="34" t="s">
        <v>24</v>
      </c>
      <c r="B37" s="41">
        <f>0.25*B35*B11*(1-(B34/B11)^4)</f>
        <v>-6.421036842769563</v>
      </c>
      <c r="C37" s="39" t="s">
        <v>18</v>
      </c>
      <c r="D37" s="30" t="s">
        <v>114</v>
      </c>
      <c r="E37" s="39"/>
      <c r="F37" s="46"/>
    </row>
    <row r="38" spans="1:6" ht="27" customHeight="1">
      <c r="A38" s="34" t="s">
        <v>55</v>
      </c>
      <c r="B38" s="41">
        <f>5*LOG((1+8*(B14)*(-(B11^2/(2*PI()*3*10^5)*B37))*(B15/1000000)^2*B23)^2+(8*(-(B11^2/(2*PI()*3*10^5)*B37))*(B15/1000000)^2*B23)^2,10)</f>
        <v>-0.011755466496702399</v>
      </c>
      <c r="C38" s="39" t="s">
        <v>9</v>
      </c>
      <c r="D38" s="30" t="s">
        <v>108</v>
      </c>
      <c r="E38" s="39"/>
      <c r="F38" s="46"/>
    </row>
    <row r="39" spans="1:6" ht="27" customHeight="1" thickBot="1">
      <c r="A39" s="35" t="s">
        <v>98</v>
      </c>
      <c r="B39" s="43">
        <v>1.4</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-29.38</v>
      </c>
      <c r="C42" s="20" t="s">
        <v>1</v>
      </c>
      <c r="D42" s="32" t="s">
        <v>130</v>
      </c>
      <c r="E42" s="20"/>
      <c r="F42" s="21"/>
    </row>
    <row r="43" spans="1:6" ht="13.5" customHeight="1">
      <c r="A43" s="10" t="s">
        <v>59</v>
      </c>
      <c r="B43" s="5">
        <f>10*LOG((2*10^(B42/10)*(10^(B4/10)-1)/(10^(B4/10)+1)),10)</f>
        <v>-28.599203755365288</v>
      </c>
      <c r="C43" s="1" t="s">
        <v>1</v>
      </c>
      <c r="D43" s="30" t="s">
        <v>131</v>
      </c>
      <c r="E43" s="1"/>
      <c r="F43" s="13"/>
    </row>
    <row r="44" spans="1:6" ht="13.5" customHeight="1">
      <c r="A44" s="10" t="s">
        <v>59</v>
      </c>
      <c r="B44" s="5">
        <f>1000*10^(B43/10)</f>
        <v>1.3806373703581505</v>
      </c>
      <c r="C44" s="1" t="s">
        <v>45</v>
      </c>
      <c r="D44" s="30" t="s">
        <v>131</v>
      </c>
      <c r="E44" s="1"/>
      <c r="F44" s="13"/>
    </row>
    <row r="45" spans="1:6" ht="13.5">
      <c r="A45" s="10" t="s">
        <v>60</v>
      </c>
      <c r="B45" s="2">
        <f>B42+B30</f>
        <v>-28.38</v>
      </c>
      <c r="C45" s="1" t="s">
        <v>1</v>
      </c>
      <c r="D45" s="30" t="s">
        <v>132</v>
      </c>
      <c r="E45" s="1"/>
      <c r="F45" s="13"/>
    </row>
    <row r="46" spans="1:6" ht="13.5">
      <c r="A46" s="10" t="s">
        <v>41</v>
      </c>
      <c r="B46" s="2">
        <f>10*LOG((2*10^(B45/10)*(10^(B4/10)-1)/(10^(B4/10)+1)),10)</f>
        <v>-27.59920375536529</v>
      </c>
      <c r="C46" s="1" t="s">
        <v>1</v>
      </c>
      <c r="D46" s="30" t="s">
        <v>133</v>
      </c>
      <c r="E46" s="1"/>
      <c r="F46" s="13"/>
    </row>
    <row r="47" spans="1:6" ht="13.5">
      <c r="A47" s="10" t="s">
        <v>41</v>
      </c>
      <c r="B47" s="2">
        <f>1000*10^(B46/10)</f>
        <v>1.738119470016549</v>
      </c>
      <c r="C47" s="1" t="s">
        <v>45</v>
      </c>
      <c r="D47" s="30" t="s">
        <v>133</v>
      </c>
      <c r="E47" s="1"/>
      <c r="F47" s="13"/>
    </row>
    <row r="48" spans="1:6" ht="13.5">
      <c r="A48" s="10" t="s">
        <v>69</v>
      </c>
      <c r="B48" s="2">
        <f>B46-B39</f>
        <v>-28.99920375536529</v>
      </c>
      <c r="C48" s="1" t="s">
        <v>1</v>
      </c>
      <c r="D48" s="30" t="s">
        <v>134</v>
      </c>
      <c r="E48" s="1"/>
      <c r="F48" s="13"/>
    </row>
    <row r="49" spans="1:6" ht="13.5">
      <c r="A49" s="10" t="s">
        <v>69</v>
      </c>
      <c r="B49" s="2">
        <f>1000*10^(B48/10)</f>
        <v>1.2591562469864723</v>
      </c>
      <c r="C49" s="1" t="s">
        <v>45</v>
      </c>
      <c r="D49" s="30" t="s">
        <v>134</v>
      </c>
      <c r="E49" s="1"/>
      <c r="F49" s="13"/>
    </row>
    <row r="50" spans="1:6" ht="14.25" thickBot="1">
      <c r="A50" s="11" t="s">
        <v>42</v>
      </c>
      <c r="B50" s="14">
        <f>B6-B31</f>
        <v>-9.379999999999999</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2"/>
  <dimension ref="A1:B31"/>
  <sheetViews>
    <sheetView workbookViewId="0" topLeftCell="A4">
      <selection activeCell="A28" sqref="A28"/>
    </sheetView>
  </sheetViews>
  <sheetFormatPr defaultColWidth="9.140625" defaultRowHeight="12.75"/>
  <cols>
    <col min="1" max="1" width="90.28125" style="22" customWidth="1"/>
    <col min="2" max="2" width="9.140625" style="24" customWidth="1"/>
    <col min="3" max="16384" width="9.140625" style="23" customWidth="1"/>
  </cols>
  <sheetData>
    <row r="1" spans="1:2" ht="19.5">
      <c r="A1" s="61" t="s">
        <v>70</v>
      </c>
      <c r="B1" s="62"/>
    </row>
    <row r="2" spans="1:2" ht="38.25">
      <c r="A2" s="25" t="s">
        <v>93</v>
      </c>
      <c r="B2" s="26" t="s">
        <v>72</v>
      </c>
    </row>
    <row r="3" spans="1:2" ht="12.75">
      <c r="A3" s="25" t="s">
        <v>73</v>
      </c>
      <c r="B3" s="26" t="s">
        <v>72</v>
      </c>
    </row>
    <row r="4" spans="1:2" ht="12.75">
      <c r="A4" s="25" t="s">
        <v>74</v>
      </c>
      <c r="B4" s="26"/>
    </row>
    <row r="5" spans="1:2" ht="12.75">
      <c r="A5" s="25" t="s">
        <v>75</v>
      </c>
      <c r="B5" s="26"/>
    </row>
    <row r="6" spans="1:2" ht="12.75">
      <c r="A6" s="25" t="s">
        <v>76</v>
      </c>
      <c r="B6" s="27"/>
    </row>
    <row r="7" spans="1:2" ht="25.5">
      <c r="A7" s="25" t="s">
        <v>77</v>
      </c>
      <c r="B7" s="27"/>
    </row>
    <row r="8" spans="1:2" ht="12.75">
      <c r="A8" s="25" t="s">
        <v>78</v>
      </c>
      <c r="B8" s="27"/>
    </row>
    <row r="9" spans="1:2" ht="12.75">
      <c r="A9" s="25" t="s">
        <v>79</v>
      </c>
      <c r="B9" s="27"/>
    </row>
    <row r="10" spans="1:2" ht="25.5">
      <c r="A10" s="25" t="s">
        <v>80</v>
      </c>
      <c r="B10" s="27"/>
    </row>
    <row r="11" spans="1:2" ht="12.75">
      <c r="A11" s="25" t="s">
        <v>81</v>
      </c>
      <c r="B11" s="27"/>
    </row>
    <row r="12" spans="1:2" ht="12.75">
      <c r="A12" s="25" t="s">
        <v>82</v>
      </c>
      <c r="B12" s="27"/>
    </row>
    <row r="13" spans="1:2" ht="12.75">
      <c r="A13" s="25" t="s">
        <v>83</v>
      </c>
      <c r="B13" s="27"/>
    </row>
    <row r="14" spans="1:2" ht="12.75">
      <c r="A14" s="25" t="s">
        <v>84</v>
      </c>
      <c r="B14" s="27"/>
    </row>
    <row r="15" spans="1:2" ht="12.75">
      <c r="A15" s="25" t="s">
        <v>85</v>
      </c>
      <c r="B15" s="27"/>
    </row>
    <row r="16" ht="13.5" thickBot="1"/>
    <row r="17" spans="1:2" ht="19.5">
      <c r="A17" s="61" t="s">
        <v>71</v>
      </c>
      <c r="B17" s="62"/>
    </row>
    <row r="18" spans="1:2" ht="12.75">
      <c r="A18" s="25" t="s">
        <v>86</v>
      </c>
      <c r="B18" s="26" t="s">
        <v>72</v>
      </c>
    </row>
    <row r="19" spans="1:2" ht="25.5">
      <c r="A19" s="25" t="s">
        <v>87</v>
      </c>
      <c r="B19" s="27"/>
    </row>
    <row r="20" spans="1:2" ht="12.75">
      <c r="A20" s="25" t="s">
        <v>88</v>
      </c>
      <c r="B20" s="27"/>
    </row>
    <row r="21" spans="1:2" ht="25.5">
      <c r="A21" s="25" t="s">
        <v>89</v>
      </c>
      <c r="B21" s="26" t="s">
        <v>72</v>
      </c>
    </row>
    <row r="22" spans="1:2" ht="25.5">
      <c r="A22" s="25" t="s">
        <v>90</v>
      </c>
      <c r="B22" s="27"/>
    </row>
    <row r="23" spans="1:2" ht="12.75">
      <c r="A23" s="25" t="s">
        <v>91</v>
      </c>
      <c r="B23" s="26" t="s">
        <v>72</v>
      </c>
    </row>
    <row r="24" spans="1:2" ht="12.75">
      <c r="A24" s="25" t="s">
        <v>92</v>
      </c>
      <c r="B24" s="26" t="s">
        <v>72</v>
      </c>
    </row>
    <row r="25" ht="13.5" thickBot="1"/>
    <row r="26" spans="1:2" ht="19.5">
      <c r="A26" s="61" t="s">
        <v>94</v>
      </c>
      <c r="B26" s="62"/>
    </row>
    <row r="27" spans="1:2" ht="15.75" customHeight="1">
      <c r="A27" s="25" t="s">
        <v>97</v>
      </c>
      <c r="B27" s="26" t="s">
        <v>72</v>
      </c>
    </row>
    <row r="28" spans="1:2" ht="12.75" customHeight="1">
      <c r="A28" s="22" t="s">
        <v>99</v>
      </c>
      <c r="B28" s="28"/>
    </row>
    <row r="29" spans="1:2" ht="25.5">
      <c r="A29" s="25" t="s">
        <v>100</v>
      </c>
      <c r="B29" s="27"/>
    </row>
    <row r="30" spans="1:2" ht="12.75">
      <c r="A30" s="25" t="s">
        <v>136</v>
      </c>
      <c r="B30" s="25"/>
    </row>
    <row r="31" spans="1:2" ht="12.75">
      <c r="A31" s="25" t="s">
        <v>137</v>
      </c>
      <c r="B31" s="25"/>
    </row>
  </sheetData>
  <sheetProtection sheet="1" objects="1" scenarios="1"/>
  <mergeCells count="3">
    <mergeCell ref="A1:B1"/>
    <mergeCell ref="A17:B17"/>
    <mergeCell ref="A26:B26"/>
  </mergeCells>
  <hyperlinks>
    <hyperlink ref="B2" r:id="rId1" display="LINK"/>
    <hyperlink ref="B3" r:id="rId2" display="LINK"/>
    <hyperlink ref="B24" location="'Link model illustration'!A1" display="LINK"/>
    <hyperlink ref="B23" location="'version 2.2'!B39" display="LINK"/>
    <hyperlink ref="B21" location="'version 2.2'!B17" display="LINK"/>
    <hyperlink ref="B18" location="'version 2.2'!K17" display="LINK"/>
    <hyperlink ref="B27" location="'version 2.2'!B7" display="LINK"/>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I6"/>
  <sheetViews>
    <sheetView workbookViewId="0" topLeftCell="A1">
      <selection activeCell="E43" sqref="E43"/>
    </sheetView>
  </sheetViews>
  <sheetFormatPr defaultColWidth="9.140625" defaultRowHeight="12.75"/>
  <sheetData>
    <row r="1" spans="1:9" ht="14.25" thickBot="1">
      <c r="A1" s="69" t="s">
        <v>135</v>
      </c>
      <c r="B1" s="70"/>
      <c r="C1" s="70"/>
      <c r="D1" s="70"/>
      <c r="E1" s="70"/>
      <c r="F1" s="70"/>
      <c r="G1" s="70"/>
      <c r="H1" s="70"/>
      <c r="I1" s="71"/>
    </row>
    <row r="2" spans="1:9" ht="14.25" thickBot="1">
      <c r="A2" s="19"/>
      <c r="B2" s="66" t="s">
        <v>64</v>
      </c>
      <c r="C2" s="67"/>
      <c r="D2" s="67"/>
      <c r="E2" s="67"/>
      <c r="F2" s="67"/>
      <c r="G2" s="67"/>
      <c r="H2" s="67"/>
      <c r="I2" s="68"/>
    </row>
    <row r="3" spans="1:9" ht="14.25" thickBot="1">
      <c r="A3" s="15"/>
      <c r="B3" s="66" t="s">
        <v>65</v>
      </c>
      <c r="C3" s="67"/>
      <c r="D3" s="67"/>
      <c r="E3" s="67"/>
      <c r="F3" s="67"/>
      <c r="G3" s="67"/>
      <c r="H3" s="67"/>
      <c r="I3" s="68"/>
    </row>
    <row r="4" spans="1:9" ht="14.25" thickBot="1">
      <c r="A4" s="16"/>
      <c r="B4" s="66" t="s">
        <v>66</v>
      </c>
      <c r="C4" s="67"/>
      <c r="D4" s="67"/>
      <c r="E4" s="67"/>
      <c r="F4" s="67"/>
      <c r="G4" s="67"/>
      <c r="H4" s="67"/>
      <c r="I4" s="68"/>
    </row>
    <row r="5" spans="1:9" ht="14.25" thickBot="1">
      <c r="A5" s="17"/>
      <c r="B5" s="66" t="s">
        <v>67</v>
      </c>
      <c r="C5" s="67"/>
      <c r="D5" s="67"/>
      <c r="E5" s="67"/>
      <c r="F5" s="67"/>
      <c r="G5" s="67"/>
      <c r="H5" s="67"/>
      <c r="I5" s="68"/>
    </row>
    <row r="6" spans="1:9" ht="14.25" thickBot="1">
      <c r="A6" s="18"/>
      <c r="B6" s="63" t="s">
        <v>68</v>
      </c>
      <c r="C6" s="64"/>
      <c r="D6" s="64"/>
      <c r="E6" s="64"/>
      <c r="F6" s="64"/>
      <c r="G6" s="64"/>
      <c r="H6" s="64"/>
      <c r="I6" s="65"/>
    </row>
  </sheetData>
  <sheetProtection sheet="1" objects="1" scenarios="1"/>
  <mergeCells count="6">
    <mergeCell ref="B6:I6"/>
    <mergeCell ref="B2:I2"/>
    <mergeCell ref="A1:I1"/>
    <mergeCell ref="B4:I4"/>
    <mergeCell ref="B3:I3"/>
    <mergeCell ref="B5:I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J62"/>
  <sheetViews>
    <sheetView zoomScale="70" zoomScaleNormal="70" workbookViewId="0" topLeftCell="A1">
      <selection activeCell="B39" sqref="B39"/>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9</v>
      </c>
      <c r="C4" s="48" t="s">
        <v>9</v>
      </c>
      <c r="D4" s="32" t="s">
        <v>118</v>
      </c>
      <c r="E4" s="56">
        <v>0</v>
      </c>
      <c r="F4" s="57">
        <v>9</v>
      </c>
      <c r="G4" s="1"/>
      <c r="H4" s="1" t="s">
        <v>12</v>
      </c>
      <c r="I4" s="1" t="s">
        <v>14</v>
      </c>
      <c r="J4" s="1" t="s">
        <v>12</v>
      </c>
    </row>
    <row r="5" spans="1:10" ht="13.5">
      <c r="A5" s="33" t="s">
        <v>56</v>
      </c>
      <c r="B5" s="40">
        <v>-3</v>
      </c>
      <c r="C5" s="39" t="s">
        <v>1</v>
      </c>
      <c r="D5" s="30" t="s">
        <v>116</v>
      </c>
      <c r="E5" s="41">
        <v>-99</v>
      </c>
      <c r="F5" s="45">
        <v>99</v>
      </c>
      <c r="G5" s="1"/>
      <c r="H5" s="1" t="s">
        <v>20</v>
      </c>
      <c r="I5" s="1" t="s">
        <v>10</v>
      </c>
      <c r="J5" s="1" t="s">
        <v>11</v>
      </c>
    </row>
    <row r="6" spans="1:10" ht="13.5">
      <c r="A6" s="33" t="s">
        <v>57</v>
      </c>
      <c r="B6" s="40">
        <v>-1</v>
      </c>
      <c r="C6" s="39" t="s">
        <v>1</v>
      </c>
      <c r="D6" s="30" t="s">
        <v>119</v>
      </c>
      <c r="E6" s="41">
        <v>-99</v>
      </c>
      <c r="F6" s="45">
        <v>99</v>
      </c>
      <c r="G6" s="1"/>
      <c r="H6" s="1" t="s">
        <v>11</v>
      </c>
      <c r="I6" s="1" t="s">
        <v>15</v>
      </c>
      <c r="J6" s="1"/>
    </row>
    <row r="7" spans="1:8" ht="13.5">
      <c r="A7" s="34" t="s">
        <v>33</v>
      </c>
      <c r="B7" s="41">
        <f>10*LOG((2*10^(B5/10)*(10^(B4/10)-1)/(10^(B4/10)+1)),10)</f>
        <v>-1.0890212024392878</v>
      </c>
      <c r="C7" s="39" t="s">
        <v>1</v>
      </c>
      <c r="D7" s="30" t="s">
        <v>121</v>
      </c>
      <c r="E7" s="41"/>
      <c r="F7" s="45"/>
      <c r="G7" s="5"/>
      <c r="H7" s="6"/>
    </row>
    <row r="8" spans="1:8" ht="13.5">
      <c r="A8" s="34" t="s">
        <v>33</v>
      </c>
      <c r="B8" s="42">
        <f>10^(B7/10)</f>
        <v>0.7782119219305511</v>
      </c>
      <c r="C8" s="39" t="s">
        <v>96</v>
      </c>
      <c r="D8" s="30" t="s">
        <v>121</v>
      </c>
      <c r="E8" s="39"/>
      <c r="F8" s="46"/>
      <c r="G8" s="1"/>
      <c r="H8" s="6"/>
    </row>
    <row r="9" spans="1:8" ht="13.5">
      <c r="A9" s="34" t="s">
        <v>95</v>
      </c>
      <c r="B9" s="41">
        <f>10*LOG((2*10^(B6/10)*(10^(B4/10)-1)/(10^(B4/10)+1)),10)</f>
        <v>0.9109787975607121</v>
      </c>
      <c r="C9" s="39" t="s">
        <v>1</v>
      </c>
      <c r="D9" s="30" t="s">
        <v>120</v>
      </c>
      <c r="E9" s="41"/>
      <c r="F9" s="45"/>
      <c r="G9" s="5"/>
      <c r="H9" s="6"/>
    </row>
    <row r="10" spans="1:8" ht="13.5">
      <c r="A10" s="34" t="s">
        <v>95</v>
      </c>
      <c r="B10" s="42">
        <f>10^(B9/10)</f>
        <v>1.2333827773598098</v>
      </c>
      <c r="C10" s="39" t="s">
        <v>96</v>
      </c>
      <c r="D10" s="30" t="s">
        <v>120</v>
      </c>
      <c r="E10" s="39"/>
      <c r="F10" s="46"/>
      <c r="G10" s="1"/>
      <c r="H10" s="6"/>
    </row>
    <row r="11" spans="1:6" ht="13.5">
      <c r="A11" s="33" t="s">
        <v>34</v>
      </c>
      <c r="B11" s="38">
        <v>1580</v>
      </c>
      <c r="C11" s="39" t="s">
        <v>6</v>
      </c>
      <c r="D11" s="30" t="s">
        <v>61</v>
      </c>
      <c r="E11" s="41">
        <v>1200</v>
      </c>
      <c r="F11" s="45">
        <v>1600</v>
      </c>
    </row>
    <row r="12" spans="1:6" ht="13.5">
      <c r="A12" s="33" t="s">
        <v>35</v>
      </c>
      <c r="B12" s="38">
        <v>1600</v>
      </c>
      <c r="C12" s="39" t="s">
        <v>6</v>
      </c>
      <c r="D12" s="30" t="s">
        <v>62</v>
      </c>
      <c r="E12" s="41">
        <v>1200</v>
      </c>
      <c r="F12" s="45">
        <v>1600</v>
      </c>
    </row>
    <row r="13" spans="1:6" ht="13.5" customHeight="1">
      <c r="A13" s="34" t="s">
        <v>39</v>
      </c>
      <c r="B13" s="42">
        <f>(B12+B11)/2</f>
        <v>1590</v>
      </c>
      <c r="C13" s="39" t="s">
        <v>6</v>
      </c>
      <c r="D13" s="30" t="s">
        <v>122</v>
      </c>
      <c r="E13" s="41">
        <f>B11</f>
        <v>1580</v>
      </c>
      <c r="F13" s="45">
        <f>B12</f>
        <v>1600</v>
      </c>
    </row>
    <row r="14" spans="1:6" ht="13.5" customHeight="1">
      <c r="A14" s="33" t="s">
        <v>32</v>
      </c>
      <c r="B14" s="40">
        <v>0</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1550</v>
      </c>
      <c r="C21" s="39" t="s">
        <v>6</v>
      </c>
      <c r="D21" s="30" t="s">
        <v>19</v>
      </c>
      <c r="E21" s="39"/>
      <c r="F21" s="46"/>
    </row>
    <row r="22" spans="1:6" ht="27">
      <c r="A22" s="34" t="s">
        <v>50</v>
      </c>
      <c r="B22" s="41">
        <f>fibre_loss(B18,B19,B21,B20,Uc)</f>
        <v>0.34412724530601435</v>
      </c>
      <c r="C22" s="39" t="s">
        <v>13</v>
      </c>
      <c r="D22" s="30" t="s">
        <v>126</v>
      </c>
      <c r="E22" s="39"/>
      <c r="F22" s="46"/>
    </row>
    <row r="23" spans="1:8" ht="13.5">
      <c r="A23" s="33" t="s">
        <v>30</v>
      </c>
      <c r="B23" s="52">
        <v>10</v>
      </c>
      <c r="C23" s="39" t="s">
        <v>8</v>
      </c>
      <c r="D23" s="30" t="s">
        <v>102</v>
      </c>
      <c r="E23" s="39">
        <v>0.5</v>
      </c>
      <c r="F23" s="46">
        <v>20</v>
      </c>
      <c r="G23" s="1"/>
      <c r="H23" s="1"/>
    </row>
    <row r="24" spans="1:6" ht="13.5" customHeight="1">
      <c r="A24" s="34" t="s">
        <v>51</v>
      </c>
      <c r="B24" s="41">
        <f>B22*B23</f>
        <v>3.4412724530601437</v>
      </c>
      <c r="C24" s="39" t="s">
        <v>9</v>
      </c>
      <c r="D24" s="30" t="s">
        <v>127</v>
      </c>
      <c r="E24" s="39"/>
      <c r="F24" s="46"/>
    </row>
    <row r="25" spans="1:8" ht="13.5" customHeight="1">
      <c r="A25" s="33" t="s">
        <v>40</v>
      </c>
      <c r="B25" s="51">
        <v>16</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14.929426149404224</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0.6293013975356327</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8</v>
      </c>
      <c r="C31" s="39" t="s">
        <v>9</v>
      </c>
      <c r="D31" s="30" t="s">
        <v>105</v>
      </c>
      <c r="E31" s="39">
        <v>0</v>
      </c>
      <c r="F31" s="45">
        <f>B32</f>
        <v>20</v>
      </c>
    </row>
    <row r="32" spans="1:6" ht="13.5" customHeight="1">
      <c r="A32" s="33" t="s">
        <v>27</v>
      </c>
      <c r="B32" s="40">
        <v>20</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1300</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20.988006591796875</v>
      </c>
      <c r="C36" s="39" t="s">
        <v>18</v>
      </c>
      <c r="D36" s="30" t="s">
        <v>113</v>
      </c>
      <c r="E36" s="39"/>
      <c r="F36" s="46"/>
    </row>
    <row r="37" spans="1:6" ht="13.5">
      <c r="A37" s="34" t="s">
        <v>24</v>
      </c>
      <c r="B37" s="41">
        <f>0.25*B35*B11*(1-(B34/B11)^4)</f>
        <v>19.899535412005942</v>
      </c>
      <c r="C37" s="39" t="s">
        <v>18</v>
      </c>
      <c r="D37" s="30" t="s">
        <v>114</v>
      </c>
      <c r="E37" s="39"/>
      <c r="F37" s="46"/>
    </row>
    <row r="38" spans="1:6" ht="27" customHeight="1">
      <c r="A38" s="34" t="s">
        <v>55</v>
      </c>
      <c r="B38" s="41">
        <f>5*LOG((1+8*(B14)*(-(B11^2/(2*PI()*3*10^5)*B37))*(B15/1000000)^2*B23)^2+(8*(-(B11^2/(2*PI()*3*10^5)*B37))*(B15/1000000)^2*B23)^2,10)</f>
        <v>0.1065141147548494</v>
      </c>
      <c r="C38" s="39" t="s">
        <v>9</v>
      </c>
      <c r="D38" s="30" t="s">
        <v>108</v>
      </c>
      <c r="E38" s="39"/>
      <c r="F38" s="46"/>
    </row>
    <row r="39" spans="1:6" ht="27" customHeight="1" thickBot="1">
      <c r="A39" s="35" t="s">
        <v>98</v>
      </c>
      <c r="B39" s="43">
        <v>1</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-24</v>
      </c>
      <c r="C42" s="20" t="s">
        <v>1</v>
      </c>
      <c r="D42" s="32" t="s">
        <v>130</v>
      </c>
      <c r="E42" s="20"/>
      <c r="F42" s="21"/>
    </row>
    <row r="43" spans="1:6" ht="13.5" customHeight="1">
      <c r="A43" s="10" t="s">
        <v>59</v>
      </c>
      <c r="B43" s="5">
        <f>10*LOG((2*10^(B42/10)*(10^(B4/10)-1)/(10^(B4/10)+1)),10)</f>
        <v>-22.089021202439287</v>
      </c>
      <c r="C43" s="1" t="s">
        <v>1</v>
      </c>
      <c r="D43" s="30" t="s">
        <v>131</v>
      </c>
      <c r="E43" s="1"/>
      <c r="F43" s="13"/>
    </row>
    <row r="44" spans="1:6" ht="13.5" customHeight="1">
      <c r="A44" s="10" t="s">
        <v>59</v>
      </c>
      <c r="B44" s="5">
        <f>1000*10^(B43/10)</f>
        <v>6.181557021884848</v>
      </c>
      <c r="C44" s="1" t="s">
        <v>45</v>
      </c>
      <c r="D44" s="30" t="s">
        <v>131</v>
      </c>
      <c r="E44" s="1"/>
      <c r="F44" s="13"/>
    </row>
    <row r="45" spans="1:6" ht="13.5">
      <c r="A45" s="10" t="s">
        <v>60</v>
      </c>
      <c r="B45" s="2">
        <f>B42+B30</f>
        <v>-23</v>
      </c>
      <c r="C45" s="1" t="s">
        <v>1</v>
      </c>
      <c r="D45" s="30" t="s">
        <v>132</v>
      </c>
      <c r="E45" s="1"/>
      <c r="F45" s="13"/>
    </row>
    <row r="46" spans="1:6" ht="13.5">
      <c r="A46" s="10" t="s">
        <v>41</v>
      </c>
      <c r="B46" s="2">
        <f>10*LOG((2*10^(B45/10)*(10^(B4/10)-1)/(10^(B4/10)+1)),10)</f>
        <v>-21.089021202439287</v>
      </c>
      <c r="C46" s="1" t="s">
        <v>1</v>
      </c>
      <c r="D46" s="30" t="s">
        <v>133</v>
      </c>
      <c r="E46" s="1"/>
      <c r="F46" s="13"/>
    </row>
    <row r="47" spans="1:6" ht="13.5">
      <c r="A47" s="10" t="s">
        <v>41</v>
      </c>
      <c r="B47" s="2">
        <f>1000*10^(B46/10)</f>
        <v>7.782119219305507</v>
      </c>
      <c r="C47" s="1" t="s">
        <v>45</v>
      </c>
      <c r="D47" s="30" t="s">
        <v>133</v>
      </c>
      <c r="E47" s="1"/>
      <c r="F47" s="13"/>
    </row>
    <row r="48" spans="1:6" ht="13.5">
      <c r="A48" s="10" t="s">
        <v>69</v>
      </c>
      <c r="B48" s="2">
        <f>B46-B39</f>
        <v>-22.089021202439287</v>
      </c>
      <c r="C48" s="1" t="s">
        <v>1</v>
      </c>
      <c r="D48" s="30" t="s">
        <v>134</v>
      </c>
      <c r="E48" s="1"/>
      <c r="F48" s="13"/>
    </row>
    <row r="49" spans="1:6" ht="13.5">
      <c r="A49" s="10" t="s">
        <v>69</v>
      </c>
      <c r="B49" s="2">
        <f>1000*10^(B48/10)</f>
        <v>6.181557021884848</v>
      </c>
      <c r="C49" s="1" t="s">
        <v>45</v>
      </c>
      <c r="D49" s="30" t="s">
        <v>134</v>
      </c>
      <c r="E49" s="1"/>
      <c r="F49" s="13"/>
    </row>
    <row r="50" spans="1:6" ht="14.25" thickBot="1">
      <c r="A50" s="11" t="s">
        <v>42</v>
      </c>
      <c r="B50" s="14">
        <f>B6-B31</f>
        <v>-9</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sheetPr codeName="Sheet5"/>
  <dimension ref="A1:J62"/>
  <sheetViews>
    <sheetView zoomScale="70" zoomScaleNormal="70" workbookViewId="0" topLeftCell="A13">
      <selection activeCell="B45" sqref="B45"/>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9</v>
      </c>
      <c r="C4" s="48" t="s">
        <v>9</v>
      </c>
      <c r="D4" s="32" t="s">
        <v>118</v>
      </c>
      <c r="E4" s="56">
        <v>0</v>
      </c>
      <c r="F4" s="57">
        <v>9</v>
      </c>
      <c r="G4" s="1"/>
      <c r="H4" s="1" t="s">
        <v>12</v>
      </c>
      <c r="I4" s="1" t="s">
        <v>14</v>
      </c>
      <c r="J4" s="1" t="s">
        <v>12</v>
      </c>
    </row>
    <row r="5" spans="1:10" ht="13.5">
      <c r="A5" s="33" t="s">
        <v>56</v>
      </c>
      <c r="B5" s="40">
        <v>1</v>
      </c>
      <c r="C5" s="39" t="s">
        <v>1</v>
      </c>
      <c r="D5" s="30" t="s">
        <v>116</v>
      </c>
      <c r="E5" s="41">
        <v>-99</v>
      </c>
      <c r="F5" s="45">
        <v>99</v>
      </c>
      <c r="G5" s="1"/>
      <c r="H5" s="1" t="s">
        <v>20</v>
      </c>
      <c r="I5" s="1" t="s">
        <v>10</v>
      </c>
      <c r="J5" s="1" t="s">
        <v>11</v>
      </c>
    </row>
    <row r="6" spans="1:10" ht="13.5">
      <c r="A6" s="33" t="s">
        <v>57</v>
      </c>
      <c r="B6" s="40">
        <v>4</v>
      </c>
      <c r="C6" s="39" t="s">
        <v>1</v>
      </c>
      <c r="D6" s="30" t="s">
        <v>119</v>
      </c>
      <c r="E6" s="41">
        <v>-99</v>
      </c>
      <c r="F6" s="45">
        <v>99</v>
      </c>
      <c r="G6" s="1"/>
      <c r="H6" s="1" t="s">
        <v>11</v>
      </c>
      <c r="I6" s="1" t="s">
        <v>15</v>
      </c>
      <c r="J6" s="1"/>
    </row>
    <row r="7" spans="1:8" ht="13.5">
      <c r="A7" s="34" t="s">
        <v>33</v>
      </c>
      <c r="B7" s="41">
        <f>10*LOG((2*10^(B5/10)*(10^(B4/10)-1)/(10^(B4/10)+1)),10)</f>
        <v>2.9109787975607126</v>
      </c>
      <c r="C7" s="39" t="s">
        <v>1</v>
      </c>
      <c r="D7" s="30" t="s">
        <v>121</v>
      </c>
      <c r="E7" s="41"/>
      <c r="F7" s="45"/>
      <c r="G7" s="5"/>
      <c r="H7" s="6"/>
    </row>
    <row r="8" spans="1:8" ht="13.5">
      <c r="A8" s="34" t="s">
        <v>33</v>
      </c>
      <c r="B8" s="42">
        <f>10^(B7/10)</f>
        <v>1.9547799675363442</v>
      </c>
      <c r="C8" s="39" t="s">
        <v>96</v>
      </c>
      <c r="D8" s="30" t="s">
        <v>121</v>
      </c>
      <c r="E8" s="39"/>
      <c r="F8" s="46"/>
      <c r="G8" s="1"/>
      <c r="H8" s="6"/>
    </row>
    <row r="9" spans="1:8" ht="13.5">
      <c r="A9" s="34" t="s">
        <v>95</v>
      </c>
      <c r="B9" s="41">
        <f>10*LOG((2*10^(B6/10)*(10^(B4/10)-1)/(10^(B4/10)+1)),10)</f>
        <v>5.910978797560713</v>
      </c>
      <c r="C9" s="39" t="s">
        <v>1</v>
      </c>
      <c r="D9" s="30" t="s">
        <v>120</v>
      </c>
      <c r="E9" s="41"/>
      <c r="F9" s="45"/>
      <c r="G9" s="5"/>
      <c r="H9" s="6"/>
    </row>
    <row r="10" spans="1:8" ht="13.5">
      <c r="A10" s="34" t="s">
        <v>95</v>
      </c>
      <c r="B10" s="42">
        <f>10^(B9/10)</f>
        <v>3.900298803281358</v>
      </c>
      <c r="C10" s="39" t="s">
        <v>96</v>
      </c>
      <c r="D10" s="30" t="s">
        <v>120</v>
      </c>
      <c r="E10" s="39"/>
      <c r="F10" s="46"/>
      <c r="G10" s="1"/>
      <c r="H10" s="6"/>
    </row>
    <row r="11" spans="1:6" ht="13.5">
      <c r="A11" s="33" t="s">
        <v>34</v>
      </c>
      <c r="B11" s="38">
        <v>1580</v>
      </c>
      <c r="C11" s="39" t="s">
        <v>6</v>
      </c>
      <c r="D11" s="30" t="s">
        <v>61</v>
      </c>
      <c r="E11" s="41">
        <v>1200</v>
      </c>
      <c r="F11" s="45">
        <v>1600</v>
      </c>
    </row>
    <row r="12" spans="1:6" ht="13.5">
      <c r="A12" s="33" t="s">
        <v>35</v>
      </c>
      <c r="B12" s="38">
        <v>1600</v>
      </c>
      <c r="C12" s="39" t="s">
        <v>6</v>
      </c>
      <c r="D12" s="30" t="s">
        <v>62</v>
      </c>
      <c r="E12" s="41">
        <v>1200</v>
      </c>
      <c r="F12" s="45">
        <v>1600</v>
      </c>
    </row>
    <row r="13" spans="1:6" ht="13.5" customHeight="1">
      <c r="A13" s="34" t="s">
        <v>39</v>
      </c>
      <c r="B13" s="42">
        <f>(B12+B11)/2</f>
        <v>1590</v>
      </c>
      <c r="C13" s="39" t="s">
        <v>6</v>
      </c>
      <c r="D13" s="30" t="s">
        <v>122</v>
      </c>
      <c r="E13" s="41">
        <f>B11</f>
        <v>1580</v>
      </c>
      <c r="F13" s="45">
        <f>B12</f>
        <v>1600</v>
      </c>
    </row>
    <row r="14" spans="1:6" ht="13.5" customHeight="1">
      <c r="A14" s="33" t="s">
        <v>32</v>
      </c>
      <c r="B14" s="40">
        <v>0</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1550</v>
      </c>
      <c r="C21" s="39" t="s">
        <v>6</v>
      </c>
      <c r="D21" s="30" t="s">
        <v>19</v>
      </c>
      <c r="E21" s="39"/>
      <c r="F21" s="46"/>
    </row>
    <row r="22" spans="1:6" ht="27">
      <c r="A22" s="34" t="s">
        <v>50</v>
      </c>
      <c r="B22" s="41">
        <f>fibre_loss(B18,B19,B21,B20,Uc)</f>
        <v>0.34412724530601435</v>
      </c>
      <c r="C22" s="39" t="s">
        <v>13</v>
      </c>
      <c r="D22" s="30" t="s">
        <v>126</v>
      </c>
      <c r="E22" s="39"/>
      <c r="F22" s="46"/>
    </row>
    <row r="23" spans="1:8" ht="13.5">
      <c r="A23" s="33" t="s">
        <v>30</v>
      </c>
      <c r="B23" s="52">
        <v>10</v>
      </c>
      <c r="C23" s="39" t="s">
        <v>8</v>
      </c>
      <c r="D23" s="30" t="s">
        <v>102</v>
      </c>
      <c r="E23" s="39">
        <v>0.5</v>
      </c>
      <c r="F23" s="46">
        <v>20</v>
      </c>
      <c r="G23" s="1"/>
      <c r="H23" s="1"/>
    </row>
    <row r="24" spans="1:6" ht="13.5" customHeight="1">
      <c r="A24" s="34" t="s">
        <v>51</v>
      </c>
      <c r="B24" s="41">
        <f>B22*B23</f>
        <v>3.4412724530601437</v>
      </c>
      <c r="C24" s="39" t="s">
        <v>9</v>
      </c>
      <c r="D24" s="30" t="s">
        <v>127</v>
      </c>
      <c r="E24" s="39"/>
      <c r="F24" s="46"/>
    </row>
    <row r="25" spans="1:8" ht="13.5" customHeight="1">
      <c r="A25" s="33" t="s">
        <v>40</v>
      </c>
      <c r="B25" s="51">
        <v>16</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14.929426149404224</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0.6293013975356327</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5</v>
      </c>
      <c r="C31" s="39" t="s">
        <v>9</v>
      </c>
      <c r="D31" s="30" t="s">
        <v>105</v>
      </c>
      <c r="E31" s="39">
        <v>0</v>
      </c>
      <c r="F31" s="45">
        <f>B32</f>
        <v>20</v>
      </c>
    </row>
    <row r="32" spans="1:6" ht="13.5" customHeight="1">
      <c r="A32" s="33" t="s">
        <v>27</v>
      </c>
      <c r="B32" s="40">
        <v>20</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1300</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20.988006591796875</v>
      </c>
      <c r="C36" s="39" t="s">
        <v>18</v>
      </c>
      <c r="D36" s="30" t="s">
        <v>113</v>
      </c>
      <c r="E36" s="39"/>
      <c r="F36" s="46"/>
    </row>
    <row r="37" spans="1:6" ht="13.5">
      <c r="A37" s="34" t="s">
        <v>24</v>
      </c>
      <c r="B37" s="41">
        <f>0.25*B35*B11*(1-(B34/B11)^4)</f>
        <v>19.899535412005942</v>
      </c>
      <c r="C37" s="39" t="s">
        <v>18</v>
      </c>
      <c r="D37" s="30" t="s">
        <v>114</v>
      </c>
      <c r="E37" s="39"/>
      <c r="F37" s="46"/>
    </row>
    <row r="38" spans="1:6" ht="27" customHeight="1">
      <c r="A38" s="34" t="s">
        <v>55</v>
      </c>
      <c r="B38" s="41">
        <f>5*LOG((1+8*(B14)*(-(B11^2/(2*PI()*3*10^5)*B37))*(B15/1000000)^2*B23)^2+(8*(-(B11^2/(2*PI()*3*10^5)*B37))*(B15/1000000)^2*B23)^2,10)</f>
        <v>0.1065141147548494</v>
      </c>
      <c r="C38" s="39" t="s">
        <v>9</v>
      </c>
      <c r="D38" s="30" t="s">
        <v>108</v>
      </c>
      <c r="E38" s="39"/>
      <c r="F38" s="46"/>
    </row>
    <row r="39" spans="1:6" ht="27" customHeight="1" thickBot="1">
      <c r="A39" s="35" t="s">
        <v>98</v>
      </c>
      <c r="B39" s="43">
        <v>1.5</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-20</v>
      </c>
      <c r="C42" s="20" t="s">
        <v>1</v>
      </c>
      <c r="D42" s="32" t="s">
        <v>130</v>
      </c>
      <c r="E42" s="20"/>
      <c r="F42" s="21"/>
    </row>
    <row r="43" spans="1:6" ht="13.5" customHeight="1">
      <c r="A43" s="10" t="s">
        <v>59</v>
      </c>
      <c r="B43" s="5">
        <f>10*LOG((2*10^(B42/10)*(10^(B4/10)-1)/(10^(B4/10)+1)),10)</f>
        <v>-18.089021202439287</v>
      </c>
      <c r="C43" s="1" t="s">
        <v>1</v>
      </c>
      <c r="D43" s="30" t="s">
        <v>131</v>
      </c>
      <c r="E43" s="1"/>
      <c r="F43" s="13"/>
    </row>
    <row r="44" spans="1:6" ht="13.5" customHeight="1">
      <c r="A44" s="10" t="s">
        <v>59</v>
      </c>
      <c r="B44" s="5">
        <f>1000*10^(B43/10)</f>
        <v>15.527369208875312</v>
      </c>
      <c r="C44" s="1" t="s">
        <v>45</v>
      </c>
      <c r="D44" s="30" t="s">
        <v>131</v>
      </c>
      <c r="E44" s="1"/>
      <c r="F44" s="13"/>
    </row>
    <row r="45" spans="1:6" ht="13.5">
      <c r="A45" s="10" t="s">
        <v>60</v>
      </c>
      <c r="B45" s="2">
        <f>B42+B30</f>
        <v>-19</v>
      </c>
      <c r="C45" s="1" t="s">
        <v>1</v>
      </c>
      <c r="D45" s="30" t="s">
        <v>132</v>
      </c>
      <c r="E45" s="1"/>
      <c r="F45" s="13"/>
    </row>
    <row r="46" spans="1:6" ht="13.5">
      <c r="A46" s="10" t="s">
        <v>41</v>
      </c>
      <c r="B46" s="2">
        <f>10*LOG((2*10^(B45/10)*(10^(B4/10)-1)/(10^(B4/10)+1)),10)</f>
        <v>-17.089021202439287</v>
      </c>
      <c r="C46" s="1" t="s">
        <v>1</v>
      </c>
      <c r="D46" s="30" t="s">
        <v>133</v>
      </c>
      <c r="E46" s="1"/>
      <c r="F46" s="13"/>
    </row>
    <row r="47" spans="1:6" ht="13.5">
      <c r="A47" s="10" t="s">
        <v>41</v>
      </c>
      <c r="B47" s="2">
        <f>1000*10^(B46/10)</f>
        <v>19.547799675363432</v>
      </c>
      <c r="C47" s="1" t="s">
        <v>45</v>
      </c>
      <c r="D47" s="30" t="s">
        <v>133</v>
      </c>
      <c r="E47" s="1"/>
      <c r="F47" s="13"/>
    </row>
    <row r="48" spans="1:6" ht="13.5">
      <c r="A48" s="10" t="s">
        <v>69</v>
      </c>
      <c r="B48" s="2">
        <f>B46-B39</f>
        <v>-18.589021202439287</v>
      </c>
      <c r="C48" s="1" t="s">
        <v>1</v>
      </c>
      <c r="D48" s="30" t="s">
        <v>134</v>
      </c>
      <c r="E48" s="1"/>
      <c r="F48" s="13"/>
    </row>
    <row r="49" spans="1:6" ht="13.5">
      <c r="A49" s="10" t="s">
        <v>69</v>
      </c>
      <c r="B49" s="2">
        <f>1000*10^(B48/10)</f>
        <v>13.838782374159162</v>
      </c>
      <c r="C49" s="1" t="s">
        <v>45</v>
      </c>
      <c r="D49" s="30" t="s">
        <v>134</v>
      </c>
      <c r="E49" s="1"/>
      <c r="F49" s="13"/>
    </row>
    <row r="50" spans="1:6" ht="14.25" thickBot="1">
      <c r="A50" s="11" t="s">
        <v>42</v>
      </c>
      <c r="B50" s="14">
        <f>B6-B31</f>
        <v>-1</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6"/>
  <dimension ref="A1:J62"/>
  <sheetViews>
    <sheetView zoomScale="70" zoomScaleNormal="70" workbookViewId="0" topLeftCell="A19">
      <selection activeCell="B11" sqref="B11"/>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9</v>
      </c>
      <c r="C4" s="48" t="s">
        <v>9</v>
      </c>
      <c r="D4" s="32" t="s">
        <v>118</v>
      </c>
      <c r="E4" s="56">
        <v>0</v>
      </c>
      <c r="F4" s="57">
        <v>9</v>
      </c>
      <c r="G4" s="1"/>
      <c r="H4" s="1" t="s">
        <v>12</v>
      </c>
      <c r="I4" s="1" t="s">
        <v>14</v>
      </c>
      <c r="J4" s="1" t="s">
        <v>12</v>
      </c>
    </row>
    <row r="5" spans="1:10" ht="13.5">
      <c r="A5" s="33" t="s">
        <v>56</v>
      </c>
      <c r="B5" s="40">
        <v>5</v>
      </c>
      <c r="C5" s="39" t="s">
        <v>1</v>
      </c>
      <c r="D5" s="30" t="s">
        <v>116</v>
      </c>
      <c r="E5" s="41">
        <v>-99</v>
      </c>
      <c r="F5" s="45">
        <v>99</v>
      </c>
      <c r="G5" s="1"/>
      <c r="H5" s="1" t="s">
        <v>20</v>
      </c>
      <c r="I5" s="1" t="s">
        <v>10</v>
      </c>
      <c r="J5" s="1" t="s">
        <v>11</v>
      </c>
    </row>
    <row r="6" spans="1:10" ht="13.5">
      <c r="A6" s="33" t="s">
        <v>57</v>
      </c>
      <c r="B6" s="40">
        <v>9</v>
      </c>
      <c r="C6" s="39" t="s">
        <v>1</v>
      </c>
      <c r="D6" s="30" t="s">
        <v>119</v>
      </c>
      <c r="E6" s="41">
        <v>-99</v>
      </c>
      <c r="F6" s="45">
        <v>99</v>
      </c>
      <c r="G6" s="1"/>
      <c r="H6" s="1" t="s">
        <v>11</v>
      </c>
      <c r="I6" s="1" t="s">
        <v>15</v>
      </c>
      <c r="J6" s="1"/>
    </row>
    <row r="7" spans="1:8" ht="13.5">
      <c r="A7" s="34" t="s">
        <v>33</v>
      </c>
      <c r="B7" s="41">
        <f>10*LOG((2*10^(B5/10)*(10^(B4/10)-1)/(10^(B4/10)+1)),10)</f>
        <v>6.910978797560712</v>
      </c>
      <c r="C7" s="39" t="s">
        <v>1</v>
      </c>
      <c r="D7" s="30" t="s">
        <v>121</v>
      </c>
      <c r="E7" s="41"/>
      <c r="F7" s="45"/>
      <c r="G7" s="5"/>
      <c r="H7" s="6"/>
    </row>
    <row r="8" spans="1:8" ht="13.5">
      <c r="A8" s="34" t="s">
        <v>33</v>
      </c>
      <c r="B8" s="42">
        <f>10^(B7/10)</f>
        <v>4.91018527704128</v>
      </c>
      <c r="C8" s="39" t="s">
        <v>96</v>
      </c>
      <c r="D8" s="30" t="s">
        <v>121</v>
      </c>
      <c r="E8" s="39"/>
      <c r="F8" s="46"/>
      <c r="G8" s="1"/>
      <c r="H8" s="6"/>
    </row>
    <row r="9" spans="1:8" ht="13.5">
      <c r="A9" s="34" t="s">
        <v>95</v>
      </c>
      <c r="B9" s="41">
        <f>10*LOG((2*10^(B6/10)*(10^(B4/10)-1)/(10^(B4/10)+1)),10)</f>
        <v>10.910978797560713</v>
      </c>
      <c r="C9" s="39" t="s">
        <v>1</v>
      </c>
      <c r="D9" s="30" t="s">
        <v>120</v>
      </c>
      <c r="E9" s="41"/>
      <c r="F9" s="45"/>
      <c r="G9" s="5"/>
      <c r="H9" s="6"/>
    </row>
    <row r="10" spans="1:8" ht="13.5">
      <c r="A10" s="34" t="s">
        <v>95</v>
      </c>
      <c r="B10" s="42">
        <f>10^(B9/10)</f>
        <v>12.333827773598106</v>
      </c>
      <c r="C10" s="39" t="s">
        <v>96</v>
      </c>
      <c r="D10" s="30" t="s">
        <v>120</v>
      </c>
      <c r="E10" s="39"/>
      <c r="F10" s="46"/>
      <c r="G10" s="1"/>
      <c r="H10" s="6"/>
    </row>
    <row r="11" spans="1:6" ht="13.5">
      <c r="A11" s="33" t="s">
        <v>34</v>
      </c>
      <c r="B11" s="38">
        <v>1580</v>
      </c>
      <c r="C11" s="39" t="s">
        <v>6</v>
      </c>
      <c r="D11" s="30" t="s">
        <v>61</v>
      </c>
      <c r="E11" s="41">
        <v>1200</v>
      </c>
      <c r="F11" s="45">
        <v>1600</v>
      </c>
    </row>
    <row r="12" spans="1:6" ht="13.5">
      <c r="A12" s="33" t="s">
        <v>35</v>
      </c>
      <c r="B12" s="38">
        <v>1600</v>
      </c>
      <c r="C12" s="39" t="s">
        <v>6</v>
      </c>
      <c r="D12" s="30" t="s">
        <v>62</v>
      </c>
      <c r="E12" s="41">
        <v>1200</v>
      </c>
      <c r="F12" s="45">
        <v>1600</v>
      </c>
    </row>
    <row r="13" spans="1:6" ht="13.5" customHeight="1">
      <c r="A13" s="34" t="s">
        <v>39</v>
      </c>
      <c r="B13" s="42">
        <f>(B12+B11)/2</f>
        <v>1590</v>
      </c>
      <c r="C13" s="39" t="s">
        <v>6</v>
      </c>
      <c r="D13" s="30" t="s">
        <v>122</v>
      </c>
      <c r="E13" s="41">
        <f>B11</f>
        <v>1580</v>
      </c>
      <c r="F13" s="45">
        <f>B12</f>
        <v>1600</v>
      </c>
    </row>
    <row r="14" spans="1:6" ht="13.5" customHeight="1">
      <c r="A14" s="33" t="s">
        <v>32</v>
      </c>
      <c r="B14" s="40">
        <v>0</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1550</v>
      </c>
      <c r="C21" s="39" t="s">
        <v>6</v>
      </c>
      <c r="D21" s="30" t="s">
        <v>19</v>
      </c>
      <c r="E21" s="39"/>
      <c r="F21" s="46"/>
    </row>
    <row r="22" spans="1:6" ht="27">
      <c r="A22" s="34" t="s">
        <v>50</v>
      </c>
      <c r="B22" s="41">
        <f>fibre_loss(B18,B19,B21,B20,Uc)</f>
        <v>0.34412724530601435</v>
      </c>
      <c r="C22" s="39" t="s">
        <v>13</v>
      </c>
      <c r="D22" s="30" t="s">
        <v>126</v>
      </c>
      <c r="E22" s="39"/>
      <c r="F22" s="46"/>
    </row>
    <row r="23" spans="1:8" ht="13.5">
      <c r="A23" s="33" t="s">
        <v>30</v>
      </c>
      <c r="B23" s="52">
        <v>20</v>
      </c>
      <c r="C23" s="39" t="s">
        <v>8</v>
      </c>
      <c r="D23" s="30" t="s">
        <v>102</v>
      </c>
      <c r="E23" s="39">
        <v>0.5</v>
      </c>
      <c r="F23" s="46">
        <v>20</v>
      </c>
      <c r="G23" s="1"/>
      <c r="H23" s="1"/>
    </row>
    <row r="24" spans="1:6" ht="13.5" customHeight="1">
      <c r="A24" s="34" t="s">
        <v>51</v>
      </c>
      <c r="B24" s="41">
        <f>B22*B23</f>
        <v>6.8825449061202875</v>
      </c>
      <c r="C24" s="39" t="s">
        <v>9</v>
      </c>
      <c r="D24" s="30" t="s">
        <v>127</v>
      </c>
      <c r="E24" s="39"/>
      <c r="F24" s="46"/>
    </row>
    <row r="25" spans="1:8" ht="13.5" customHeight="1">
      <c r="A25" s="33" t="s">
        <v>40</v>
      </c>
      <c r="B25" s="51">
        <v>16</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14.929426149404224</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1.188028944475489</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10</v>
      </c>
      <c r="C31" s="39" t="s">
        <v>9</v>
      </c>
      <c r="D31" s="30" t="s">
        <v>105</v>
      </c>
      <c r="E31" s="39">
        <v>0</v>
      </c>
      <c r="F31" s="45">
        <f>B32</f>
        <v>24</v>
      </c>
    </row>
    <row r="32" spans="1:6" ht="13.5" customHeight="1">
      <c r="A32" s="33" t="s">
        <v>27</v>
      </c>
      <c r="B32" s="40">
        <v>24</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1300</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20.988006591796875</v>
      </c>
      <c r="C36" s="39" t="s">
        <v>18</v>
      </c>
      <c r="D36" s="30" t="s">
        <v>113</v>
      </c>
      <c r="E36" s="39"/>
      <c r="F36" s="46"/>
    </row>
    <row r="37" spans="1:6" ht="13.5">
      <c r="A37" s="34" t="s">
        <v>24</v>
      </c>
      <c r="B37" s="41">
        <f>0.25*B35*B11*(1-(B34/B11)^4)</f>
        <v>19.899535412005942</v>
      </c>
      <c r="C37" s="39" t="s">
        <v>18</v>
      </c>
      <c r="D37" s="30" t="s">
        <v>114</v>
      </c>
      <c r="E37" s="39"/>
      <c r="F37" s="46"/>
    </row>
    <row r="38" spans="1:6" ht="27" customHeight="1">
      <c r="A38" s="34" t="s">
        <v>55</v>
      </c>
      <c r="B38" s="41">
        <f>5*LOG((1+8*(B14)*(-(B11^2/(2*PI()*3*10^5)*B37))*(B15/1000000)^2*B23)^2+(8*(-(B11^2/(2*PI()*3*10^5)*B37))*(B15/1000000)^2*B23)^2,10)</f>
        <v>0.3978922493555919</v>
      </c>
      <c r="C38" s="39" t="s">
        <v>9</v>
      </c>
      <c r="D38" s="30" t="s">
        <v>108</v>
      </c>
      <c r="E38" s="39"/>
      <c r="F38" s="46"/>
    </row>
    <row r="39" spans="1:6" ht="27" customHeight="1" thickBot="1">
      <c r="A39" s="35" t="s">
        <v>98</v>
      </c>
      <c r="B39" s="43">
        <v>1.5</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-20</v>
      </c>
      <c r="C42" s="20" t="s">
        <v>1</v>
      </c>
      <c r="D42" s="32" t="s">
        <v>130</v>
      </c>
      <c r="E42" s="20"/>
      <c r="F42" s="21"/>
    </row>
    <row r="43" spans="1:6" ht="13.5" customHeight="1">
      <c r="A43" s="10" t="s">
        <v>59</v>
      </c>
      <c r="B43" s="5">
        <f>10*LOG((2*10^(B42/10)*(10^(B4/10)-1)/(10^(B4/10)+1)),10)</f>
        <v>-18.089021202439287</v>
      </c>
      <c r="C43" s="1" t="s">
        <v>1</v>
      </c>
      <c r="D43" s="30" t="s">
        <v>131</v>
      </c>
      <c r="E43" s="1"/>
      <c r="F43" s="13"/>
    </row>
    <row r="44" spans="1:6" ht="13.5" customHeight="1">
      <c r="A44" s="10" t="s">
        <v>59</v>
      </c>
      <c r="B44" s="5">
        <f>1000*10^(B43/10)</f>
        <v>15.527369208875312</v>
      </c>
      <c r="C44" s="1" t="s">
        <v>45</v>
      </c>
      <c r="D44" s="30" t="s">
        <v>131</v>
      </c>
      <c r="E44" s="1"/>
      <c r="F44" s="13"/>
    </row>
    <row r="45" spans="1:6" ht="13.5">
      <c r="A45" s="10" t="s">
        <v>60</v>
      </c>
      <c r="B45" s="2">
        <f>B42+B30</f>
        <v>-19</v>
      </c>
      <c r="C45" s="1" t="s">
        <v>1</v>
      </c>
      <c r="D45" s="30" t="s">
        <v>132</v>
      </c>
      <c r="E45" s="1"/>
      <c r="F45" s="13"/>
    </row>
    <row r="46" spans="1:6" ht="13.5">
      <c r="A46" s="10" t="s">
        <v>41</v>
      </c>
      <c r="B46" s="2">
        <f>10*LOG((2*10^(B45/10)*(10^(B4/10)-1)/(10^(B4/10)+1)),10)</f>
        <v>-17.089021202439287</v>
      </c>
      <c r="C46" s="1" t="s">
        <v>1</v>
      </c>
      <c r="D46" s="30" t="s">
        <v>133</v>
      </c>
      <c r="E46" s="1"/>
      <c r="F46" s="13"/>
    </row>
    <row r="47" spans="1:6" ht="13.5">
      <c r="A47" s="10" t="s">
        <v>41</v>
      </c>
      <c r="B47" s="2">
        <f>1000*10^(B46/10)</f>
        <v>19.547799675363432</v>
      </c>
      <c r="C47" s="1" t="s">
        <v>45</v>
      </c>
      <c r="D47" s="30" t="s">
        <v>133</v>
      </c>
      <c r="E47" s="1"/>
      <c r="F47" s="13"/>
    </row>
    <row r="48" spans="1:6" ht="13.5">
      <c r="A48" s="10" t="s">
        <v>69</v>
      </c>
      <c r="B48" s="2">
        <f>B46-B39</f>
        <v>-18.589021202439287</v>
      </c>
      <c r="C48" s="1" t="s">
        <v>1</v>
      </c>
      <c r="D48" s="30" t="s">
        <v>134</v>
      </c>
      <c r="E48" s="1"/>
      <c r="F48" s="13"/>
    </row>
    <row r="49" spans="1:6" ht="13.5">
      <c r="A49" s="10" t="s">
        <v>69</v>
      </c>
      <c r="B49" s="2">
        <f>1000*10^(B48/10)</f>
        <v>13.838782374159162</v>
      </c>
      <c r="C49" s="1" t="s">
        <v>45</v>
      </c>
      <c r="D49" s="30" t="s">
        <v>134</v>
      </c>
      <c r="E49" s="1"/>
      <c r="F49" s="13"/>
    </row>
    <row r="50" spans="1:6" ht="14.25" thickBot="1">
      <c r="A50" s="11" t="s">
        <v>42</v>
      </c>
      <c r="B50" s="14">
        <f>B6-B31</f>
        <v>-1</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sheetPr codeName="Sheet7"/>
  <dimension ref="A1:J62"/>
  <sheetViews>
    <sheetView zoomScale="70" zoomScaleNormal="70" workbookViewId="0" topLeftCell="A7">
      <selection activeCell="B39" sqref="B39"/>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9</v>
      </c>
      <c r="C4" s="48" t="s">
        <v>9</v>
      </c>
      <c r="D4" s="32" t="s">
        <v>118</v>
      </c>
      <c r="E4" s="56">
        <v>0</v>
      </c>
      <c r="F4" s="57">
        <v>9</v>
      </c>
      <c r="G4" s="1"/>
      <c r="H4" s="1" t="s">
        <v>12</v>
      </c>
      <c r="I4" s="1" t="s">
        <v>14</v>
      </c>
      <c r="J4" s="1" t="s">
        <v>12</v>
      </c>
    </row>
    <row r="5" spans="1:10" ht="13.5">
      <c r="A5" s="33" t="s">
        <v>56</v>
      </c>
      <c r="B5" s="40">
        <v>2</v>
      </c>
      <c r="C5" s="39" t="s">
        <v>1</v>
      </c>
      <c r="D5" s="30" t="s">
        <v>116</v>
      </c>
      <c r="E5" s="41">
        <v>-99</v>
      </c>
      <c r="F5" s="45">
        <v>99</v>
      </c>
      <c r="G5" s="1"/>
      <c r="H5" s="1" t="s">
        <v>20</v>
      </c>
      <c r="I5" s="1" t="s">
        <v>10</v>
      </c>
      <c r="J5" s="1" t="s">
        <v>11</v>
      </c>
    </row>
    <row r="6" spans="1:10" ht="13.5">
      <c r="A6" s="33" t="s">
        <v>57</v>
      </c>
      <c r="B6" s="40">
        <v>5</v>
      </c>
      <c r="C6" s="39" t="s">
        <v>1</v>
      </c>
      <c r="D6" s="30" t="s">
        <v>119</v>
      </c>
      <c r="E6" s="41">
        <v>-99</v>
      </c>
      <c r="F6" s="45">
        <v>99</v>
      </c>
      <c r="G6" s="1"/>
      <c r="H6" s="1" t="s">
        <v>11</v>
      </c>
      <c r="I6" s="1" t="s">
        <v>15</v>
      </c>
      <c r="J6" s="1"/>
    </row>
    <row r="7" spans="1:8" ht="13.5">
      <c r="A7" s="34" t="s">
        <v>33</v>
      </c>
      <c r="B7" s="41">
        <f>10*LOG((2*10^(B5/10)*(10^(B4/10)-1)/(10^(B4/10)+1)),10)</f>
        <v>3.910978797560713</v>
      </c>
      <c r="C7" s="39" t="s">
        <v>1</v>
      </c>
      <c r="D7" s="30" t="s">
        <v>121</v>
      </c>
      <c r="E7" s="41"/>
      <c r="F7" s="45"/>
      <c r="G7" s="5"/>
      <c r="H7" s="6"/>
    </row>
    <row r="8" spans="1:8" ht="13.5">
      <c r="A8" s="34" t="s">
        <v>33</v>
      </c>
      <c r="B8" s="42">
        <f>10^(B7/10)</f>
        <v>2.460922175597681</v>
      </c>
      <c r="C8" s="39" t="s">
        <v>96</v>
      </c>
      <c r="D8" s="30" t="s">
        <v>121</v>
      </c>
      <c r="E8" s="39"/>
      <c r="F8" s="46"/>
      <c r="G8" s="1"/>
      <c r="H8" s="6"/>
    </row>
    <row r="9" spans="1:8" ht="13.5">
      <c r="A9" s="34" t="s">
        <v>95</v>
      </c>
      <c r="B9" s="41">
        <f>10*LOG((2*10^(B6/10)*(10^(B4/10)-1)/(10^(B4/10)+1)),10)</f>
        <v>6.910978797560712</v>
      </c>
      <c r="C9" s="39" t="s">
        <v>1</v>
      </c>
      <c r="D9" s="30" t="s">
        <v>120</v>
      </c>
      <c r="E9" s="41"/>
      <c r="F9" s="45"/>
      <c r="G9" s="5"/>
      <c r="H9" s="6"/>
    </row>
    <row r="10" spans="1:8" ht="13.5">
      <c r="A10" s="34" t="s">
        <v>95</v>
      </c>
      <c r="B10" s="42">
        <f>10^(B9/10)</f>
        <v>4.91018527704128</v>
      </c>
      <c r="C10" s="39" t="s">
        <v>96</v>
      </c>
      <c r="D10" s="30" t="s">
        <v>120</v>
      </c>
      <c r="E10" s="39"/>
      <c r="F10" s="46"/>
      <c r="G10" s="1"/>
      <c r="H10" s="6"/>
    </row>
    <row r="11" spans="1:6" ht="13.5">
      <c r="A11" s="33" t="s">
        <v>34</v>
      </c>
      <c r="B11" s="38">
        <v>1574</v>
      </c>
      <c r="C11" s="39" t="s">
        <v>6</v>
      </c>
      <c r="D11" s="30" t="s">
        <v>61</v>
      </c>
      <c r="E11" s="41">
        <v>1200</v>
      </c>
      <c r="F11" s="45">
        <v>1600</v>
      </c>
    </row>
    <row r="12" spans="1:6" ht="13.5">
      <c r="A12" s="33" t="s">
        <v>35</v>
      </c>
      <c r="B12" s="38">
        <v>1580</v>
      </c>
      <c r="C12" s="39" t="s">
        <v>6</v>
      </c>
      <c r="D12" s="30" t="s">
        <v>62</v>
      </c>
      <c r="E12" s="41">
        <v>1200</v>
      </c>
      <c r="F12" s="45">
        <v>1600</v>
      </c>
    </row>
    <row r="13" spans="1:6" ht="13.5" customHeight="1">
      <c r="A13" s="34" t="s">
        <v>39</v>
      </c>
      <c r="B13" s="42">
        <f>(B12+B11)/2</f>
        <v>1577</v>
      </c>
      <c r="C13" s="39" t="s">
        <v>6</v>
      </c>
      <c r="D13" s="30" t="s">
        <v>122</v>
      </c>
      <c r="E13" s="41">
        <f>B11</f>
        <v>1574</v>
      </c>
      <c r="F13" s="45">
        <f>B12</f>
        <v>1580</v>
      </c>
    </row>
    <row r="14" spans="1:6" ht="13.5" customHeight="1">
      <c r="A14" s="33" t="s">
        <v>32</v>
      </c>
      <c r="B14" s="40">
        <v>0</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1550</v>
      </c>
      <c r="C21" s="39" t="s">
        <v>6</v>
      </c>
      <c r="D21" s="30" t="s">
        <v>19</v>
      </c>
      <c r="E21" s="39"/>
      <c r="F21" s="46"/>
    </row>
    <row r="22" spans="1:6" ht="27">
      <c r="A22" s="34" t="s">
        <v>50</v>
      </c>
      <c r="B22" s="41">
        <f>fibre_loss(B18,B19,B21,B20,Uc)</f>
        <v>0.3459684746699246</v>
      </c>
      <c r="C22" s="39" t="s">
        <v>13</v>
      </c>
      <c r="D22" s="30" t="s">
        <v>126</v>
      </c>
      <c r="E22" s="39"/>
      <c r="F22" s="46"/>
    </row>
    <row r="23" spans="1:8" ht="13.5">
      <c r="A23" s="33" t="s">
        <v>30</v>
      </c>
      <c r="B23" s="52">
        <v>20</v>
      </c>
      <c r="C23" s="39" t="s">
        <v>8</v>
      </c>
      <c r="D23" s="30" t="s">
        <v>102</v>
      </c>
      <c r="E23" s="39">
        <v>0.5</v>
      </c>
      <c r="F23" s="46">
        <v>20</v>
      </c>
      <c r="G23" s="1"/>
      <c r="H23" s="1"/>
    </row>
    <row r="24" spans="1:6" ht="13.5" customHeight="1">
      <c r="A24" s="34" t="s">
        <v>51</v>
      </c>
      <c r="B24" s="41">
        <f>B22*B23</f>
        <v>6.9193694933984915</v>
      </c>
      <c r="C24" s="39" t="s">
        <v>9</v>
      </c>
      <c r="D24" s="30" t="s">
        <v>127</v>
      </c>
      <c r="E24" s="39"/>
      <c r="F24" s="46"/>
    </row>
    <row r="25" spans="1:8" ht="13.5" customHeight="1">
      <c r="A25" s="33" t="s">
        <v>40</v>
      </c>
      <c r="B25" s="51">
        <v>32</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18.399282686755278</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2.6813478198462306</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15</v>
      </c>
      <c r="C31" s="39" t="s">
        <v>9</v>
      </c>
      <c r="D31" s="30" t="s">
        <v>105</v>
      </c>
      <c r="E31" s="39">
        <v>0</v>
      </c>
      <c r="F31" s="45">
        <f>B32</f>
        <v>29</v>
      </c>
    </row>
    <row r="32" spans="1:6" ht="13.5" customHeight="1">
      <c r="A32" s="33" t="s">
        <v>27</v>
      </c>
      <c r="B32" s="40">
        <v>29</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1300</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19.899535412005942</v>
      </c>
      <c r="C36" s="39" t="s">
        <v>18</v>
      </c>
      <c r="D36" s="30" t="s">
        <v>113</v>
      </c>
      <c r="E36" s="39"/>
      <c r="F36" s="46"/>
    </row>
    <row r="37" spans="1:6" ht="13.5">
      <c r="A37" s="34" t="s">
        <v>24</v>
      </c>
      <c r="B37" s="41">
        <f>0.25*B35*B11*(1-(B34/B11)^4)</f>
        <v>19.56677302592707</v>
      </c>
      <c r="C37" s="39" t="s">
        <v>18</v>
      </c>
      <c r="D37" s="30" t="s">
        <v>114</v>
      </c>
      <c r="E37" s="39"/>
      <c r="F37" s="46"/>
    </row>
    <row r="38" spans="1:6" ht="27" customHeight="1">
      <c r="A38" s="34" t="s">
        <v>55</v>
      </c>
      <c r="B38" s="41">
        <f>5*LOG((1+8*(B14)*(-(B11^2/(2*PI()*3*10^5)*B37))*(B15/1000000)^2*B23)^2+(8*(-(B11^2/(2*PI()*3*10^5)*B37))*(B15/1000000)^2*B23)^2,10)</f>
        <v>0.3804558600230007</v>
      </c>
      <c r="C38" s="39" t="s">
        <v>9</v>
      </c>
      <c r="D38" s="30" t="s">
        <v>108</v>
      </c>
      <c r="E38" s="39"/>
      <c r="F38" s="46"/>
    </row>
    <row r="39" spans="1:6" ht="27" customHeight="1" thickBot="1">
      <c r="A39" s="35" t="s">
        <v>98</v>
      </c>
      <c r="B39" s="43">
        <v>1.5</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-28</v>
      </c>
      <c r="C42" s="20" t="s">
        <v>1</v>
      </c>
      <c r="D42" s="32" t="s">
        <v>130</v>
      </c>
      <c r="E42" s="20"/>
      <c r="F42" s="21"/>
    </row>
    <row r="43" spans="1:6" ht="13.5" customHeight="1">
      <c r="A43" s="10" t="s">
        <v>59</v>
      </c>
      <c r="B43" s="5">
        <f>10*LOG((2*10^(B42/10)*(10^(B4/10)-1)/(10^(B4/10)+1)),10)</f>
        <v>-26.089021202439287</v>
      </c>
      <c r="C43" s="1" t="s">
        <v>1</v>
      </c>
      <c r="D43" s="30" t="s">
        <v>131</v>
      </c>
      <c r="E43" s="1"/>
      <c r="F43" s="13"/>
    </row>
    <row r="44" spans="1:6" ht="13.5" customHeight="1">
      <c r="A44" s="10" t="s">
        <v>59</v>
      </c>
      <c r="B44" s="5">
        <f>1000*10^(B43/10)</f>
        <v>2.46092217559768</v>
      </c>
      <c r="C44" s="1" t="s">
        <v>45</v>
      </c>
      <c r="D44" s="30" t="s">
        <v>131</v>
      </c>
      <c r="E44" s="1"/>
      <c r="F44" s="13"/>
    </row>
    <row r="45" spans="1:6" ht="13.5">
      <c r="A45" s="10" t="s">
        <v>60</v>
      </c>
      <c r="B45" s="2">
        <f>B42+B30</f>
        <v>-27</v>
      </c>
      <c r="C45" s="1" t="s">
        <v>1</v>
      </c>
      <c r="D45" s="30" t="s">
        <v>132</v>
      </c>
      <c r="E45" s="1"/>
      <c r="F45" s="13"/>
    </row>
    <row r="46" spans="1:6" ht="13.5">
      <c r="A46" s="10" t="s">
        <v>41</v>
      </c>
      <c r="B46" s="2">
        <f>10*LOG((2*10^(B45/10)*(10^(B4/10)-1)/(10^(B4/10)+1)),10)</f>
        <v>-25.08902120243929</v>
      </c>
      <c r="C46" s="1" t="s">
        <v>1</v>
      </c>
      <c r="D46" s="30" t="s">
        <v>133</v>
      </c>
      <c r="E46" s="1"/>
      <c r="F46" s="13"/>
    </row>
    <row r="47" spans="1:6" ht="13.5">
      <c r="A47" s="10" t="s">
        <v>41</v>
      </c>
      <c r="B47" s="2">
        <f>1000*10^(B46/10)</f>
        <v>3.0981174633077044</v>
      </c>
      <c r="C47" s="1" t="s">
        <v>45</v>
      </c>
      <c r="D47" s="30" t="s">
        <v>133</v>
      </c>
      <c r="E47" s="1"/>
      <c r="F47" s="13"/>
    </row>
    <row r="48" spans="1:6" ht="13.5">
      <c r="A48" s="10" t="s">
        <v>69</v>
      </c>
      <c r="B48" s="2">
        <f>B46-B39</f>
        <v>-26.58902120243929</v>
      </c>
      <c r="C48" s="1" t="s">
        <v>1</v>
      </c>
      <c r="D48" s="30" t="s">
        <v>134</v>
      </c>
      <c r="E48" s="1"/>
      <c r="F48" s="13"/>
    </row>
    <row r="49" spans="1:6" ht="13.5">
      <c r="A49" s="10" t="s">
        <v>69</v>
      </c>
      <c r="B49" s="2">
        <f>1000*10^(B48/10)</f>
        <v>2.19329919767557</v>
      </c>
      <c r="C49" s="1" t="s">
        <v>45</v>
      </c>
      <c r="D49" s="30" t="s">
        <v>134</v>
      </c>
      <c r="E49" s="1"/>
      <c r="F49" s="13"/>
    </row>
    <row r="50" spans="1:6" ht="14.25" thickBot="1">
      <c r="A50" s="11" t="s">
        <v>42</v>
      </c>
      <c r="B50" s="14">
        <f>B6-B31</f>
        <v>-10</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8.xml><?xml version="1.0" encoding="utf-8"?>
<worksheet xmlns="http://schemas.openxmlformats.org/spreadsheetml/2006/main" xmlns:r="http://schemas.openxmlformats.org/officeDocument/2006/relationships">
  <sheetPr codeName="Sheet8"/>
  <dimension ref="A1:J62"/>
  <sheetViews>
    <sheetView zoomScale="70" zoomScaleNormal="70" workbookViewId="0" topLeftCell="A13">
      <selection activeCell="B15" sqref="B15"/>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6</v>
      </c>
      <c r="C4" s="48" t="s">
        <v>9</v>
      </c>
      <c r="D4" s="32" t="s">
        <v>118</v>
      </c>
      <c r="E4" s="56">
        <v>0</v>
      </c>
      <c r="F4" s="57">
        <v>9</v>
      </c>
      <c r="G4" s="1"/>
      <c r="H4" s="1" t="s">
        <v>12</v>
      </c>
      <c r="I4" s="1" t="s">
        <v>14</v>
      </c>
      <c r="J4" s="1" t="s">
        <v>12</v>
      </c>
    </row>
    <row r="5" spans="1:10" ht="13.5">
      <c r="A5" s="33" t="s">
        <v>56</v>
      </c>
      <c r="B5" s="40">
        <v>-1</v>
      </c>
      <c r="C5" s="39" t="s">
        <v>1</v>
      </c>
      <c r="D5" s="30" t="s">
        <v>116</v>
      </c>
      <c r="E5" s="41">
        <v>-99</v>
      </c>
      <c r="F5" s="45">
        <v>99</v>
      </c>
      <c r="G5" s="1"/>
      <c r="H5" s="1" t="s">
        <v>20</v>
      </c>
      <c r="I5" s="1" t="s">
        <v>10</v>
      </c>
      <c r="J5" s="1" t="s">
        <v>11</v>
      </c>
    </row>
    <row r="6" spans="1:10" ht="13.5">
      <c r="A6" s="33" t="s">
        <v>57</v>
      </c>
      <c r="B6" s="40">
        <v>4</v>
      </c>
      <c r="C6" s="39" t="s">
        <v>1</v>
      </c>
      <c r="D6" s="30" t="s">
        <v>119</v>
      </c>
      <c r="E6" s="41">
        <v>-99</v>
      </c>
      <c r="F6" s="45">
        <v>99</v>
      </c>
      <c r="G6" s="1"/>
      <c r="H6" s="1" t="s">
        <v>11</v>
      </c>
      <c r="I6" s="1" t="s">
        <v>15</v>
      </c>
      <c r="J6" s="1"/>
    </row>
    <row r="7" spans="1:8" ht="13.5">
      <c r="A7" s="34" t="s">
        <v>33</v>
      </c>
      <c r="B7" s="41">
        <f>10*LOG((2*10^(B5/10)*(10^(B4/10)-1)/(10^(B4/10)+1)),10)</f>
        <v>-0.21920375536529327</v>
      </c>
      <c r="C7" s="39" t="s">
        <v>1</v>
      </c>
      <c r="D7" s="30" t="s">
        <v>121</v>
      </c>
      <c r="E7" s="41"/>
      <c r="F7" s="45"/>
      <c r="G7" s="5"/>
      <c r="H7" s="6"/>
    </row>
    <row r="8" spans="1:8" ht="13.5">
      <c r="A8" s="34" t="s">
        <v>33</v>
      </c>
      <c r="B8" s="42">
        <f>10^(B7/10)</f>
        <v>0.9507790955158624</v>
      </c>
      <c r="C8" s="39" t="s">
        <v>96</v>
      </c>
      <c r="D8" s="30" t="s">
        <v>121</v>
      </c>
      <c r="E8" s="39"/>
      <c r="F8" s="46"/>
      <c r="G8" s="1"/>
      <c r="H8" s="6"/>
    </row>
    <row r="9" spans="1:8" ht="13.5">
      <c r="A9" s="34" t="s">
        <v>95</v>
      </c>
      <c r="B9" s="41">
        <f>10*LOG((2*10^(B6/10)*(10^(B4/10)-1)/(10^(B4/10)+1)),10)</f>
        <v>4.780796244634707</v>
      </c>
      <c r="C9" s="39" t="s">
        <v>1</v>
      </c>
      <c r="D9" s="30" t="s">
        <v>120</v>
      </c>
      <c r="E9" s="41"/>
      <c r="F9" s="45"/>
      <c r="G9" s="5"/>
      <c r="H9" s="6"/>
    </row>
    <row r="10" spans="1:8" ht="13.5">
      <c r="A10" s="34" t="s">
        <v>95</v>
      </c>
      <c r="B10" s="42">
        <f>10^(B9/10)</f>
        <v>3.00662749350491</v>
      </c>
      <c r="C10" s="39" t="s">
        <v>96</v>
      </c>
      <c r="D10" s="30" t="s">
        <v>120</v>
      </c>
      <c r="E10" s="39"/>
      <c r="F10" s="46"/>
      <c r="G10" s="1"/>
      <c r="H10" s="6"/>
    </row>
    <row r="11" spans="1:6" ht="13.5">
      <c r="A11" s="33" t="s">
        <v>34</v>
      </c>
      <c r="B11" s="38">
        <v>1260</v>
      </c>
      <c r="C11" s="39" t="s">
        <v>6</v>
      </c>
      <c r="D11" s="30" t="s">
        <v>61</v>
      </c>
      <c r="E11" s="41">
        <v>1200</v>
      </c>
      <c r="F11" s="45">
        <v>1600</v>
      </c>
    </row>
    <row r="12" spans="1:6" ht="13.5">
      <c r="A12" s="33" t="s">
        <v>35</v>
      </c>
      <c r="B12" s="38">
        <v>1280</v>
      </c>
      <c r="C12" s="39" t="s">
        <v>6</v>
      </c>
      <c r="D12" s="30" t="s">
        <v>62</v>
      </c>
      <c r="E12" s="41">
        <v>1200</v>
      </c>
      <c r="F12" s="45">
        <v>1600</v>
      </c>
    </row>
    <row r="13" spans="1:6" ht="13.5" customHeight="1">
      <c r="A13" s="34" t="s">
        <v>39</v>
      </c>
      <c r="B13" s="42">
        <f>(B12+B11)/2</f>
        <v>1270</v>
      </c>
      <c r="C13" s="39" t="s">
        <v>6</v>
      </c>
      <c r="D13" s="30" t="s">
        <v>122</v>
      </c>
      <c r="E13" s="41">
        <f>B11</f>
        <v>1260</v>
      </c>
      <c r="F13" s="45">
        <f>B12</f>
        <v>1280</v>
      </c>
    </row>
    <row r="14" spans="1:6" ht="13.5" customHeight="1">
      <c r="A14" s="33" t="s">
        <v>32</v>
      </c>
      <c r="B14" s="40">
        <v>-2</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1310</v>
      </c>
      <c r="C21" s="39" t="s">
        <v>6</v>
      </c>
      <c r="D21" s="30" t="s">
        <v>19</v>
      </c>
      <c r="E21" s="39"/>
      <c r="F21" s="46"/>
    </row>
    <row r="22" spans="1:6" ht="27">
      <c r="A22" s="34" t="s">
        <v>50</v>
      </c>
      <c r="B22" s="41">
        <f>fibre_loss(B18,B19,B21,B20,Uc)</f>
        <v>0.36361471411921303</v>
      </c>
      <c r="C22" s="39" t="s">
        <v>13</v>
      </c>
      <c r="D22" s="30" t="s">
        <v>126</v>
      </c>
      <c r="E22" s="39"/>
      <c r="F22" s="46"/>
    </row>
    <row r="23" spans="1:8" ht="13.5">
      <c r="A23" s="33" t="s">
        <v>30</v>
      </c>
      <c r="B23" s="52">
        <v>10</v>
      </c>
      <c r="C23" s="39" t="s">
        <v>8</v>
      </c>
      <c r="D23" s="30" t="s">
        <v>102</v>
      </c>
      <c r="E23" s="39">
        <v>0.5</v>
      </c>
      <c r="F23" s="46">
        <v>20</v>
      </c>
      <c r="G23" s="1"/>
      <c r="H23" s="1"/>
    </row>
    <row r="24" spans="1:6" ht="13.5" customHeight="1">
      <c r="A24" s="34" t="s">
        <v>51</v>
      </c>
      <c r="B24" s="41">
        <f>B22*B23</f>
        <v>3.6361471411921302</v>
      </c>
      <c r="C24" s="39" t="s">
        <v>9</v>
      </c>
      <c r="D24" s="30" t="s">
        <v>127</v>
      </c>
      <c r="E24" s="39"/>
      <c r="F24" s="46"/>
    </row>
    <row r="25" spans="1:8" ht="13.5" customHeight="1">
      <c r="A25" s="33" t="s">
        <v>40</v>
      </c>
      <c r="B25" s="51">
        <v>16</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14.929426149404224</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0.43442670940364714</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5</v>
      </c>
      <c r="C31" s="39" t="s">
        <v>9</v>
      </c>
      <c r="D31" s="30" t="s">
        <v>105</v>
      </c>
      <c r="E31" s="39">
        <v>0</v>
      </c>
      <c r="F31" s="45">
        <f>B32</f>
        <v>20</v>
      </c>
    </row>
    <row r="32" spans="1:6" ht="13.5" customHeight="1">
      <c r="A32" s="33" t="s">
        <v>27</v>
      </c>
      <c r="B32" s="40">
        <v>20</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1324</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-1.9040496253967283</v>
      </c>
      <c r="C36" s="39" t="s">
        <v>18</v>
      </c>
      <c r="D36" s="30" t="s">
        <v>113</v>
      </c>
      <c r="E36" s="39"/>
      <c r="F36" s="46"/>
    </row>
    <row r="37" spans="1:6" ht="13.5">
      <c r="A37" s="34" t="s">
        <v>24</v>
      </c>
      <c r="B37" s="41">
        <f>0.25*B35*B11*(1-(B34/B11)^4)</f>
        <v>-6.421036842769563</v>
      </c>
      <c r="C37" s="39" t="s">
        <v>18</v>
      </c>
      <c r="D37" s="30" t="s">
        <v>114</v>
      </c>
      <c r="E37" s="39"/>
      <c r="F37" s="46"/>
    </row>
    <row r="38" spans="1:6" ht="27" customHeight="1">
      <c r="A38" s="34" t="s">
        <v>55</v>
      </c>
      <c r="B38" s="41">
        <f>5*LOG((1+8*(B14)*(-(B11^2/(2*PI()*3*10^5)*B37))*(B15/1000000)^2*B23)^2+(8*(-(B11^2/(2*PI()*3*10^5)*B37))*(B15/1000000)^2*B23)^2,10)</f>
        <v>-0.41367918084333183</v>
      </c>
      <c r="C38" s="39" t="s">
        <v>9</v>
      </c>
      <c r="D38" s="30" t="s">
        <v>108</v>
      </c>
      <c r="E38" s="39"/>
      <c r="F38" s="46"/>
    </row>
    <row r="39" spans="1:6" ht="27" customHeight="1" thickBot="1">
      <c r="A39" s="35" t="s">
        <v>98</v>
      </c>
      <c r="B39" s="43">
        <v>3</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-22</v>
      </c>
      <c r="C42" s="20" t="s">
        <v>1</v>
      </c>
      <c r="D42" s="32" t="s">
        <v>130</v>
      </c>
      <c r="E42" s="20"/>
      <c r="F42" s="21"/>
    </row>
    <row r="43" spans="1:6" ht="13.5" customHeight="1">
      <c r="A43" s="10" t="s">
        <v>59</v>
      </c>
      <c r="B43" s="5">
        <f>10*LOG((2*10^(B42/10)*(10^(B4/10)-1)/(10^(B4/10)+1)),10)</f>
        <v>-21.219203755365296</v>
      </c>
      <c r="C43" s="1" t="s">
        <v>1</v>
      </c>
      <c r="D43" s="30" t="s">
        <v>131</v>
      </c>
      <c r="E43" s="1"/>
      <c r="F43" s="13"/>
    </row>
    <row r="44" spans="1:6" ht="13.5" customHeight="1">
      <c r="A44" s="10" t="s">
        <v>59</v>
      </c>
      <c r="B44" s="5">
        <f>1000*10^(B43/10)</f>
        <v>7.552306805538628</v>
      </c>
      <c r="C44" s="1" t="s">
        <v>45</v>
      </c>
      <c r="D44" s="30" t="s">
        <v>131</v>
      </c>
      <c r="E44" s="1"/>
      <c r="F44" s="13"/>
    </row>
    <row r="45" spans="1:6" ht="13.5">
      <c r="A45" s="10" t="s">
        <v>60</v>
      </c>
      <c r="B45" s="2">
        <f>B42+B30</f>
        <v>-21</v>
      </c>
      <c r="C45" s="1" t="s">
        <v>1</v>
      </c>
      <c r="D45" s="30" t="s">
        <v>132</v>
      </c>
      <c r="E45" s="1"/>
      <c r="F45" s="13"/>
    </row>
    <row r="46" spans="1:6" ht="13.5">
      <c r="A46" s="10" t="s">
        <v>41</v>
      </c>
      <c r="B46" s="2">
        <f>10*LOG((2*10^(B45/10)*(10^(B4/10)-1)/(10^(B4/10)+1)),10)</f>
        <v>-20.219203755365296</v>
      </c>
      <c r="C46" s="1" t="s">
        <v>1</v>
      </c>
      <c r="D46" s="30" t="s">
        <v>133</v>
      </c>
      <c r="E46" s="1"/>
      <c r="F46" s="13"/>
    </row>
    <row r="47" spans="1:6" ht="13.5">
      <c r="A47" s="10" t="s">
        <v>41</v>
      </c>
      <c r="B47" s="2">
        <f>1000*10^(B46/10)</f>
        <v>9.507790955158617</v>
      </c>
      <c r="C47" s="1" t="s">
        <v>45</v>
      </c>
      <c r="D47" s="30" t="s">
        <v>133</v>
      </c>
      <c r="E47" s="1"/>
      <c r="F47" s="13"/>
    </row>
    <row r="48" spans="1:6" ht="13.5">
      <c r="A48" s="10" t="s">
        <v>69</v>
      </c>
      <c r="B48" s="2">
        <f>B46-B39</f>
        <v>-23.219203755365296</v>
      </c>
      <c r="C48" s="1" t="s">
        <v>1</v>
      </c>
      <c r="D48" s="30" t="s">
        <v>134</v>
      </c>
      <c r="E48" s="1"/>
      <c r="F48" s="13"/>
    </row>
    <row r="49" spans="1:6" ht="13.5">
      <c r="A49" s="10" t="s">
        <v>69</v>
      </c>
      <c r="B49" s="2">
        <f>1000*10^(B48/10)</f>
        <v>4.765183446722349</v>
      </c>
      <c r="C49" s="1" t="s">
        <v>45</v>
      </c>
      <c r="D49" s="30" t="s">
        <v>134</v>
      </c>
      <c r="E49" s="1"/>
      <c r="F49" s="13"/>
    </row>
    <row r="50" spans="1:6" ht="14.25" thickBot="1">
      <c r="A50" s="11" t="s">
        <v>42</v>
      </c>
      <c r="B50" s="14">
        <f>B6-B31</f>
        <v>-1</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9.xml><?xml version="1.0" encoding="utf-8"?>
<worksheet xmlns="http://schemas.openxmlformats.org/spreadsheetml/2006/main" xmlns:r="http://schemas.openxmlformats.org/officeDocument/2006/relationships">
  <sheetPr codeName="Sheet10"/>
  <dimension ref="A1:J62"/>
  <sheetViews>
    <sheetView zoomScale="70" zoomScaleNormal="70" workbookViewId="0" topLeftCell="A1">
      <selection activeCell="B39" sqref="B39"/>
    </sheetView>
  </sheetViews>
  <sheetFormatPr defaultColWidth="9.140625" defaultRowHeight="12.75"/>
  <cols>
    <col min="1" max="1" width="39.7109375" style="29" bestFit="1" customWidth="1"/>
    <col min="2" max="2" width="19.140625" style="1" bestFit="1" customWidth="1"/>
    <col min="3" max="3" width="12.421875" style="7" customWidth="1"/>
    <col min="4" max="4" width="114.57421875" style="2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72" t="s">
        <v>0</v>
      </c>
      <c r="B3" s="73"/>
      <c r="C3" s="73"/>
      <c r="D3" s="73"/>
      <c r="E3" s="73"/>
      <c r="F3" s="74"/>
      <c r="G3" s="53"/>
      <c r="H3" s="53"/>
    </row>
    <row r="4" spans="1:10" ht="26.25" customHeight="1">
      <c r="A4" s="36" t="s">
        <v>31</v>
      </c>
      <c r="B4" s="55">
        <v>6</v>
      </c>
      <c r="C4" s="48" t="s">
        <v>9</v>
      </c>
      <c r="D4" s="32" t="s">
        <v>118</v>
      </c>
      <c r="E4" s="56">
        <v>0</v>
      </c>
      <c r="F4" s="57">
        <v>9</v>
      </c>
      <c r="G4" s="1"/>
      <c r="H4" s="1" t="s">
        <v>12</v>
      </c>
      <c r="I4" s="1" t="s">
        <v>14</v>
      </c>
      <c r="J4" s="1" t="s">
        <v>12</v>
      </c>
    </row>
    <row r="5" spans="1:10" ht="13.5">
      <c r="A5" s="33" t="s">
        <v>56</v>
      </c>
      <c r="B5" s="40">
        <v>-1</v>
      </c>
      <c r="C5" s="39" t="s">
        <v>1</v>
      </c>
      <c r="D5" s="30" t="s">
        <v>116</v>
      </c>
      <c r="E5" s="41">
        <v>-99</v>
      </c>
      <c r="F5" s="45">
        <v>99</v>
      </c>
      <c r="G5" s="1"/>
      <c r="H5" s="1" t="s">
        <v>20</v>
      </c>
      <c r="I5" s="1" t="s">
        <v>10</v>
      </c>
      <c r="J5" s="1" t="s">
        <v>11</v>
      </c>
    </row>
    <row r="6" spans="1:10" ht="13.5">
      <c r="A6" s="33" t="s">
        <v>57</v>
      </c>
      <c r="B6" s="40">
        <v>4</v>
      </c>
      <c r="C6" s="39" t="s">
        <v>1</v>
      </c>
      <c r="D6" s="30" t="s">
        <v>119</v>
      </c>
      <c r="E6" s="41">
        <v>-99</v>
      </c>
      <c r="F6" s="45">
        <v>99</v>
      </c>
      <c r="G6" s="1"/>
      <c r="H6" s="1" t="s">
        <v>11</v>
      </c>
      <c r="I6" s="1" t="s">
        <v>15</v>
      </c>
      <c r="J6" s="1"/>
    </row>
    <row r="7" spans="1:8" ht="13.5">
      <c r="A7" s="34" t="s">
        <v>33</v>
      </c>
      <c r="B7" s="41">
        <f>10*LOG((2*10^(B5/10)*(10^(B4/10)-1)/(10^(B4/10)+1)),10)</f>
        <v>-0.21920375536529327</v>
      </c>
      <c r="C7" s="39" t="s">
        <v>1</v>
      </c>
      <c r="D7" s="30" t="s">
        <v>121</v>
      </c>
      <c r="E7" s="41"/>
      <c r="F7" s="45"/>
      <c r="G7" s="5"/>
      <c r="H7" s="6"/>
    </row>
    <row r="8" spans="1:8" ht="13.5">
      <c r="A8" s="34" t="s">
        <v>33</v>
      </c>
      <c r="B8" s="42">
        <f>10^(B7/10)</f>
        <v>0.9507790955158624</v>
      </c>
      <c r="C8" s="39" t="s">
        <v>96</v>
      </c>
      <c r="D8" s="30" t="s">
        <v>121</v>
      </c>
      <c r="E8" s="39"/>
      <c r="F8" s="46"/>
      <c r="G8" s="1"/>
      <c r="H8" s="6"/>
    </row>
    <row r="9" spans="1:8" ht="13.5">
      <c r="A9" s="34" t="s">
        <v>95</v>
      </c>
      <c r="B9" s="41">
        <f>10*LOG((2*10^(B6/10)*(10^(B4/10)-1)/(10^(B4/10)+1)),10)</f>
        <v>4.780796244634707</v>
      </c>
      <c r="C9" s="39" t="s">
        <v>1</v>
      </c>
      <c r="D9" s="30" t="s">
        <v>120</v>
      </c>
      <c r="E9" s="41"/>
      <c r="F9" s="45"/>
      <c r="G9" s="5"/>
      <c r="H9" s="6"/>
    </row>
    <row r="10" spans="1:8" ht="13.5">
      <c r="A10" s="34" t="s">
        <v>95</v>
      </c>
      <c r="B10" s="42">
        <f>10^(B9/10)</f>
        <v>3.00662749350491</v>
      </c>
      <c r="C10" s="39" t="s">
        <v>96</v>
      </c>
      <c r="D10" s="30" t="s">
        <v>120</v>
      </c>
      <c r="E10" s="39"/>
      <c r="F10" s="46"/>
      <c r="G10" s="1"/>
      <c r="H10" s="6"/>
    </row>
    <row r="11" spans="1:6" ht="13.5">
      <c r="A11" s="33" t="s">
        <v>34</v>
      </c>
      <c r="B11" s="38">
        <v>1260</v>
      </c>
      <c r="C11" s="39" t="s">
        <v>6</v>
      </c>
      <c r="D11" s="30" t="s">
        <v>61</v>
      </c>
      <c r="E11" s="41">
        <v>1200</v>
      </c>
      <c r="F11" s="45">
        <v>1600</v>
      </c>
    </row>
    <row r="12" spans="1:6" ht="13.5">
      <c r="A12" s="33" t="s">
        <v>35</v>
      </c>
      <c r="B12" s="38">
        <v>1280</v>
      </c>
      <c r="C12" s="39" t="s">
        <v>6</v>
      </c>
      <c r="D12" s="30" t="s">
        <v>62</v>
      </c>
      <c r="E12" s="41">
        <v>1200</v>
      </c>
      <c r="F12" s="45">
        <v>1600</v>
      </c>
    </row>
    <row r="13" spans="1:6" ht="13.5" customHeight="1">
      <c r="A13" s="34" t="s">
        <v>39</v>
      </c>
      <c r="B13" s="42">
        <f>(B12+B11)/2</f>
        <v>1270</v>
      </c>
      <c r="C13" s="39" t="s">
        <v>6</v>
      </c>
      <c r="D13" s="30" t="s">
        <v>122</v>
      </c>
      <c r="E13" s="41">
        <f>B11</f>
        <v>1260</v>
      </c>
      <c r="F13" s="45">
        <f>B12</f>
        <v>1280</v>
      </c>
    </row>
    <row r="14" spans="1:6" ht="13.5" customHeight="1">
      <c r="A14" s="33" t="s">
        <v>32</v>
      </c>
      <c r="B14" s="40">
        <v>-2</v>
      </c>
      <c r="C14" s="39" t="s">
        <v>5</v>
      </c>
      <c r="D14" s="30" t="s">
        <v>123</v>
      </c>
      <c r="E14" s="41"/>
      <c r="F14" s="45"/>
    </row>
    <row r="15" spans="1:6" ht="13.5" customHeight="1" thickBot="1">
      <c r="A15" s="35" t="s">
        <v>43</v>
      </c>
      <c r="B15" s="43">
        <v>10312.5</v>
      </c>
      <c r="C15" s="44" t="s">
        <v>7</v>
      </c>
      <c r="D15" s="31" t="s">
        <v>107</v>
      </c>
      <c r="E15" s="44">
        <v>9500</v>
      </c>
      <c r="F15" s="47">
        <v>11500</v>
      </c>
    </row>
    <row r="16" spans="1:4" ht="14.25" thickBot="1">
      <c r="A16" s="6"/>
      <c r="B16" s="5"/>
      <c r="C16" s="4"/>
      <c r="D16" s="6"/>
    </row>
    <row r="17" spans="1:8" ht="14.25" thickBot="1">
      <c r="A17" s="76" t="s">
        <v>28</v>
      </c>
      <c r="B17" s="77"/>
      <c r="C17" s="77"/>
      <c r="D17" s="77"/>
      <c r="E17" s="77"/>
      <c r="F17" s="77"/>
      <c r="G17" s="53"/>
      <c r="H17" s="53"/>
    </row>
    <row r="18" spans="1:6" ht="27" customHeight="1">
      <c r="A18" s="36" t="s">
        <v>46</v>
      </c>
      <c r="B18" s="49" t="s">
        <v>14</v>
      </c>
      <c r="C18" s="48" t="s">
        <v>5</v>
      </c>
      <c r="D18" s="32" t="s">
        <v>124</v>
      </c>
      <c r="E18" s="48"/>
      <c r="F18" s="60"/>
    </row>
    <row r="19" spans="1:6" ht="27" customHeight="1">
      <c r="A19" s="33" t="s">
        <v>47</v>
      </c>
      <c r="B19" s="40" t="s">
        <v>12</v>
      </c>
      <c r="C19" s="50" t="s">
        <v>5</v>
      </c>
      <c r="D19" s="30" t="s">
        <v>125</v>
      </c>
      <c r="E19" s="39"/>
      <c r="F19" s="46"/>
    </row>
    <row r="20" spans="1:6" ht="13.5" customHeight="1">
      <c r="A20" s="33" t="s">
        <v>48</v>
      </c>
      <c r="B20" s="51">
        <v>0.35</v>
      </c>
      <c r="C20" s="39" t="s">
        <v>13</v>
      </c>
      <c r="D20" s="30" t="s">
        <v>101</v>
      </c>
      <c r="E20" s="39">
        <v>0</v>
      </c>
      <c r="F20" s="46">
        <v>1</v>
      </c>
    </row>
    <row r="21" spans="1:6" ht="13.5">
      <c r="A21" s="34" t="s">
        <v>49</v>
      </c>
      <c r="B21" s="41">
        <f>IF(B18="lambda^-4",(IF(Uc&lt;1000,850,IF(Uc&gt;1430,1550,1310))),Uc)</f>
        <v>1310</v>
      </c>
      <c r="C21" s="39" t="s">
        <v>6</v>
      </c>
      <c r="D21" s="30" t="s">
        <v>19</v>
      </c>
      <c r="E21" s="39"/>
      <c r="F21" s="46"/>
    </row>
    <row r="22" spans="1:6" ht="27">
      <c r="A22" s="34" t="s">
        <v>50</v>
      </c>
      <c r="B22" s="41">
        <f>fibre_loss(B18,B19,B21,B20,Uc)</f>
        <v>0.36361471411921303</v>
      </c>
      <c r="C22" s="39" t="s">
        <v>13</v>
      </c>
      <c r="D22" s="30" t="s">
        <v>126</v>
      </c>
      <c r="E22" s="39"/>
      <c r="F22" s="46"/>
    </row>
    <row r="23" spans="1:8" ht="13.5">
      <c r="A23" s="33" t="s">
        <v>30</v>
      </c>
      <c r="B23" s="52">
        <v>20</v>
      </c>
      <c r="C23" s="39" t="s">
        <v>8</v>
      </c>
      <c r="D23" s="30" t="s">
        <v>102</v>
      </c>
      <c r="E23" s="39">
        <v>0.5</v>
      </c>
      <c r="F23" s="46">
        <v>20</v>
      </c>
      <c r="G23" s="1"/>
      <c r="H23" s="1"/>
    </row>
    <row r="24" spans="1:6" ht="13.5" customHeight="1">
      <c r="A24" s="34" t="s">
        <v>51</v>
      </c>
      <c r="B24" s="41">
        <f>B22*B23</f>
        <v>7.2722942823842605</v>
      </c>
      <c r="C24" s="39" t="s">
        <v>9</v>
      </c>
      <c r="D24" s="30" t="s">
        <v>127</v>
      </c>
      <c r="E24" s="39"/>
      <c r="F24" s="46"/>
    </row>
    <row r="25" spans="1:8" ht="13.5" customHeight="1">
      <c r="A25" s="33" t="s">
        <v>40</v>
      </c>
      <c r="B25" s="51">
        <v>16</v>
      </c>
      <c r="C25" s="39" t="s">
        <v>5</v>
      </c>
      <c r="D25" s="30" t="s">
        <v>103</v>
      </c>
      <c r="E25" s="39">
        <v>2</v>
      </c>
      <c r="F25" s="46">
        <v>64</v>
      </c>
      <c r="G25" s="1"/>
      <c r="H25" s="1"/>
    </row>
    <row r="26" spans="1:8" ht="27" customHeight="1">
      <c r="A26" s="33" t="s">
        <v>54</v>
      </c>
      <c r="B26" s="40" t="s">
        <v>11</v>
      </c>
      <c r="C26" s="39" t="s">
        <v>5</v>
      </c>
      <c r="D26" s="30" t="s">
        <v>104</v>
      </c>
      <c r="E26" s="39"/>
      <c r="F26" s="46"/>
      <c r="G26" s="1"/>
      <c r="H26" s="1"/>
    </row>
    <row r="27" spans="1:6" ht="27" customHeight="1">
      <c r="A27" s="34" t="s">
        <v>52</v>
      </c>
      <c r="B27" s="41">
        <f>10*LOG(B25)+IF(B26="ave",0.564*LN(B25)+0.4,IF(B26="min",0.288*LN(B25)+0.09,0.663*LN(B25)+1.05))</f>
        <v>14.929426149404224</v>
      </c>
      <c r="C27" s="39" t="s">
        <v>9</v>
      </c>
      <c r="D27" s="30" t="s">
        <v>128</v>
      </c>
      <c r="E27" s="39"/>
      <c r="F27" s="46"/>
    </row>
    <row r="28" spans="1:8" ht="27" customHeight="1">
      <c r="A28" s="33" t="s">
        <v>63</v>
      </c>
      <c r="B28" s="51">
        <v>1</v>
      </c>
      <c r="C28" s="39" t="s">
        <v>9</v>
      </c>
      <c r="D28" s="30" t="s">
        <v>115</v>
      </c>
      <c r="E28" s="39"/>
      <c r="F28" s="46">
        <v>10</v>
      </c>
      <c r="G28" s="1"/>
      <c r="H28" s="1"/>
    </row>
    <row r="29" spans="1:6" ht="13.5" customHeight="1">
      <c r="A29" s="37" t="s">
        <v>53</v>
      </c>
      <c r="B29" s="42">
        <f>B32-B24-B27-B28</f>
        <v>0.7982795682115178</v>
      </c>
      <c r="C29" s="39" t="s">
        <v>9</v>
      </c>
      <c r="D29" s="30" t="s">
        <v>138</v>
      </c>
      <c r="E29" s="39"/>
      <c r="F29" s="46"/>
    </row>
    <row r="30" spans="1:6" ht="27" customHeight="1">
      <c r="A30" s="33" t="s">
        <v>29</v>
      </c>
      <c r="B30" s="40">
        <v>1</v>
      </c>
      <c r="C30" s="39" t="s">
        <v>9</v>
      </c>
      <c r="D30" s="30" t="s">
        <v>129</v>
      </c>
      <c r="E30" s="39">
        <v>0</v>
      </c>
      <c r="F30" s="46">
        <v>5</v>
      </c>
    </row>
    <row r="31" spans="1:6" ht="13.5" customHeight="1">
      <c r="A31" s="33" t="s">
        <v>26</v>
      </c>
      <c r="B31" s="40">
        <v>10</v>
      </c>
      <c r="C31" s="39" t="s">
        <v>9</v>
      </c>
      <c r="D31" s="30" t="s">
        <v>105</v>
      </c>
      <c r="E31" s="39">
        <v>0</v>
      </c>
      <c r="F31" s="45">
        <f>B32</f>
        <v>24</v>
      </c>
    </row>
    <row r="32" spans="1:6" ht="13.5" customHeight="1">
      <c r="A32" s="33" t="s">
        <v>27</v>
      </c>
      <c r="B32" s="40">
        <v>24</v>
      </c>
      <c r="C32" s="39" t="s">
        <v>9</v>
      </c>
      <c r="D32" s="30" t="s">
        <v>106</v>
      </c>
      <c r="E32" s="39"/>
      <c r="F32" s="46">
        <v>29</v>
      </c>
    </row>
    <row r="33" spans="1:6" ht="13.5">
      <c r="A33" s="34" t="s">
        <v>23</v>
      </c>
      <c r="B33" s="41">
        <v>1300</v>
      </c>
      <c r="C33" s="39" t="s">
        <v>6</v>
      </c>
      <c r="D33" s="30" t="s">
        <v>110</v>
      </c>
      <c r="E33" s="39"/>
      <c r="F33" s="46"/>
    </row>
    <row r="34" spans="1:6" ht="13.5">
      <c r="A34" s="34" t="s">
        <v>22</v>
      </c>
      <c r="B34" s="41">
        <f>IF(Uc&gt;1312,1300,1324)</f>
        <v>1324</v>
      </c>
      <c r="C34" s="39" t="s">
        <v>6</v>
      </c>
      <c r="D34" s="30" t="s">
        <v>111</v>
      </c>
      <c r="E34" s="39"/>
      <c r="F34" s="46"/>
    </row>
    <row r="35" spans="1:6" ht="13.5">
      <c r="A35" s="34" t="s">
        <v>16</v>
      </c>
      <c r="B35" s="41">
        <f>IF(Uo=1320,0.11,0.093)</f>
        <v>0.093</v>
      </c>
      <c r="C35" s="39" t="s">
        <v>17</v>
      </c>
      <c r="D35" s="30" t="s">
        <v>112</v>
      </c>
      <c r="E35" s="39"/>
      <c r="F35" s="46"/>
    </row>
    <row r="36" spans="1:6" ht="13.5">
      <c r="A36" s="34" t="s">
        <v>25</v>
      </c>
      <c r="B36" s="41">
        <f>0.25*B35*B12*(1-(B33/B12)^4)</f>
        <v>-1.9040496253967283</v>
      </c>
      <c r="C36" s="39" t="s">
        <v>18</v>
      </c>
      <c r="D36" s="30" t="s">
        <v>113</v>
      </c>
      <c r="E36" s="39"/>
      <c r="F36" s="46"/>
    </row>
    <row r="37" spans="1:6" ht="13.5">
      <c r="A37" s="34" t="s">
        <v>24</v>
      </c>
      <c r="B37" s="41">
        <f>0.25*B35*B11*(1-(B34/B11)^4)</f>
        <v>-6.421036842769563</v>
      </c>
      <c r="C37" s="39" t="s">
        <v>18</v>
      </c>
      <c r="D37" s="30" t="s">
        <v>114</v>
      </c>
      <c r="E37" s="39"/>
      <c r="F37" s="46"/>
    </row>
    <row r="38" spans="1:6" ht="27" customHeight="1">
      <c r="A38" s="34" t="s">
        <v>55</v>
      </c>
      <c r="B38" s="41">
        <f>5*LOG((1+8*(B14)*(-(B11^2/(2*PI()*3*10^5)*B37))*(B15/1000000)^2*B23)^2+(8*(-(B11^2/(2*PI()*3*10^5)*B37))*(B15/1000000)^2*B23)^2,10)</f>
        <v>-0.8558908750351063</v>
      </c>
      <c r="C38" s="39" t="s">
        <v>9</v>
      </c>
      <c r="D38" s="30" t="s">
        <v>108</v>
      </c>
      <c r="E38" s="39"/>
      <c r="F38" s="46"/>
    </row>
    <row r="39" spans="1:6" ht="27" customHeight="1" thickBot="1">
      <c r="A39" s="35" t="s">
        <v>98</v>
      </c>
      <c r="B39" s="43">
        <v>3</v>
      </c>
      <c r="C39" s="44" t="s">
        <v>9</v>
      </c>
      <c r="D39" s="31" t="s">
        <v>139</v>
      </c>
      <c r="E39" s="44">
        <v>0</v>
      </c>
      <c r="F39" s="47">
        <v>10</v>
      </c>
    </row>
    <row r="40" ht="14.25" thickBot="1"/>
    <row r="41" spans="1:6" ht="14.25" thickBot="1">
      <c r="A41" s="72" t="s">
        <v>21</v>
      </c>
      <c r="B41" s="73"/>
      <c r="C41" s="73"/>
      <c r="D41" s="73"/>
      <c r="E41" s="73"/>
      <c r="F41" s="74"/>
    </row>
    <row r="42" spans="1:6" ht="27" customHeight="1">
      <c r="A42" s="58" t="s">
        <v>58</v>
      </c>
      <c r="B42" s="59">
        <f>B5-B32-B30</f>
        <v>-26</v>
      </c>
      <c r="C42" s="20" t="s">
        <v>1</v>
      </c>
      <c r="D42" s="32" t="s">
        <v>130</v>
      </c>
      <c r="E42" s="20"/>
      <c r="F42" s="21"/>
    </row>
    <row r="43" spans="1:6" ht="13.5" customHeight="1">
      <c r="A43" s="10" t="s">
        <v>59</v>
      </c>
      <c r="B43" s="5">
        <f>10*LOG((2*10^(B42/10)*(10^(B4/10)-1)/(10^(B4/10)+1)),10)</f>
        <v>-25.219203755365296</v>
      </c>
      <c r="C43" s="1" t="s">
        <v>1</v>
      </c>
      <c r="D43" s="30" t="s">
        <v>131</v>
      </c>
      <c r="E43" s="1"/>
      <c r="F43" s="13"/>
    </row>
    <row r="44" spans="1:6" ht="13.5" customHeight="1">
      <c r="A44" s="10" t="s">
        <v>59</v>
      </c>
      <c r="B44" s="5">
        <f>1000*10^(B43/10)</f>
        <v>3.0066274935049058</v>
      </c>
      <c r="C44" s="1" t="s">
        <v>45</v>
      </c>
      <c r="D44" s="30" t="s">
        <v>131</v>
      </c>
      <c r="E44" s="1"/>
      <c r="F44" s="13"/>
    </row>
    <row r="45" spans="1:6" ht="13.5">
      <c r="A45" s="10" t="s">
        <v>60</v>
      </c>
      <c r="B45" s="2">
        <f>B42+B30</f>
        <v>-25</v>
      </c>
      <c r="C45" s="1" t="s">
        <v>1</v>
      </c>
      <c r="D45" s="30" t="s">
        <v>132</v>
      </c>
      <c r="E45" s="1"/>
      <c r="F45" s="13"/>
    </row>
    <row r="46" spans="1:6" ht="13.5">
      <c r="A46" s="10" t="s">
        <v>41</v>
      </c>
      <c r="B46" s="2">
        <f>10*LOG((2*10^(B45/10)*(10^(B4/10)-1)/(10^(B4/10)+1)),10)</f>
        <v>-24.219203755365296</v>
      </c>
      <c r="C46" s="1" t="s">
        <v>1</v>
      </c>
      <c r="D46" s="30" t="s">
        <v>133</v>
      </c>
      <c r="E46" s="1"/>
      <c r="F46" s="13"/>
    </row>
    <row r="47" spans="1:6" ht="13.5">
      <c r="A47" s="10" t="s">
        <v>41</v>
      </c>
      <c r="B47" s="2">
        <f>1000*10^(B46/10)</f>
        <v>3.7851197553723317</v>
      </c>
      <c r="C47" s="1" t="s">
        <v>45</v>
      </c>
      <c r="D47" s="30" t="s">
        <v>133</v>
      </c>
      <c r="E47" s="1"/>
      <c r="F47" s="13"/>
    </row>
    <row r="48" spans="1:6" ht="13.5">
      <c r="A48" s="10" t="s">
        <v>69</v>
      </c>
      <c r="B48" s="2">
        <f>B46-B39</f>
        <v>-27.219203755365296</v>
      </c>
      <c r="C48" s="1" t="s">
        <v>1</v>
      </c>
      <c r="D48" s="30" t="s">
        <v>134</v>
      </c>
      <c r="E48" s="1"/>
      <c r="F48" s="13"/>
    </row>
    <row r="49" spans="1:6" ht="13.5">
      <c r="A49" s="10" t="s">
        <v>69</v>
      </c>
      <c r="B49" s="2">
        <f>1000*10^(B48/10)</f>
        <v>1.8970536991429952</v>
      </c>
      <c r="C49" s="1" t="s">
        <v>45</v>
      </c>
      <c r="D49" s="30" t="s">
        <v>134</v>
      </c>
      <c r="E49" s="1"/>
      <c r="F49" s="13"/>
    </row>
    <row r="50" spans="1:6" ht="14.25" thickBot="1">
      <c r="A50" s="11" t="s">
        <v>42</v>
      </c>
      <c r="B50" s="14">
        <f>B6-B31</f>
        <v>-6</v>
      </c>
      <c r="C50" s="3" t="s">
        <v>1</v>
      </c>
      <c r="D50" s="31" t="s">
        <v>109</v>
      </c>
      <c r="E50" s="3"/>
      <c r="F50" s="12"/>
    </row>
    <row r="51" ht="14.25" thickBot="1">
      <c r="C51" s="1"/>
    </row>
    <row r="52" spans="1:6" ht="14.25" thickBot="1">
      <c r="A52" s="72" t="s">
        <v>44</v>
      </c>
      <c r="B52" s="73"/>
      <c r="C52" s="73"/>
      <c r="D52" s="73"/>
      <c r="E52" s="73"/>
      <c r="F52" s="74"/>
    </row>
    <row r="53" spans="1:6" ht="13.5">
      <c r="A53" s="75" t="s">
        <v>117</v>
      </c>
      <c r="B53" s="75"/>
      <c r="C53" s="75"/>
      <c r="D53" s="54" t="str">
        <f>IF(B38&lt;=B30,"PASSED","FAILED")</f>
        <v>PASSED</v>
      </c>
      <c r="E53" s="4"/>
      <c r="F53" s="4"/>
    </row>
    <row r="54" ht="13.5">
      <c r="B54" s="7"/>
    </row>
    <row r="55" ht="13.5">
      <c r="D55" s="6"/>
    </row>
    <row r="56" spans="1:6" s="8" customFormat="1" ht="13.5">
      <c r="A56" s="6"/>
      <c r="B56" s="9"/>
      <c r="C56" s="9"/>
      <c r="D56" s="9"/>
      <c r="E56" s="9"/>
      <c r="F56" s="9"/>
    </row>
    <row r="57" spans="1:6" s="8" customFormat="1" ht="13.5">
      <c r="A57" s="6"/>
      <c r="B57" s="5"/>
      <c r="D57" s="6"/>
      <c r="E57" s="6"/>
      <c r="F57" s="6"/>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4"/>
      <c r="D62" s="6"/>
      <c r="E62" s="6"/>
      <c r="F62" s="6"/>
    </row>
  </sheetData>
  <sheetProtection sheet="1" objects="1" scenarios="1" selectLockedCells="1"/>
  <mergeCells count="5">
    <mergeCell ref="A3:F3"/>
    <mergeCell ref="A53:C53"/>
    <mergeCell ref="A17:F17"/>
    <mergeCell ref="A41:F41"/>
    <mergeCell ref="A52:F52"/>
  </mergeCells>
  <conditionalFormatting sqref="A53:F53">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39">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Hajduczenia</dc:creator>
  <cp:keywords/>
  <dc:description/>
  <cp:lastModifiedBy>Marek Hajduczenia</cp:lastModifiedBy>
  <dcterms:created xsi:type="dcterms:W3CDTF">2007-08-08T12:05:13Z</dcterms:created>
  <dcterms:modified xsi:type="dcterms:W3CDTF">2008-03-27T11:08:27Z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