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300" windowHeight="7680" activeTab="1"/>
  </bookViews>
  <sheets>
    <sheet name="Link model illustration" sheetId="1" r:id="rId1"/>
    <sheet name="Revision notes" sheetId="2" r:id="rId2"/>
    <sheet name="Colour code" sheetId="3" r:id="rId3"/>
    <sheet name="version 2.3" sheetId="4" r:id="rId4"/>
  </sheets>
  <externalReferences>
    <externalReference r:id="rId7"/>
  </externalReferences>
  <definedNames>
    <definedName name="Uc" localSheetId="1">#REF!</definedName>
    <definedName name="Uc" localSheetId="3">'version 2.3'!$B$13</definedName>
    <definedName name="Uc">#REF!</definedName>
    <definedName name="Uo" localSheetId="1">#REF!</definedName>
    <definedName name="Uo" localSheetId="3">'version 2.3'!$B$35</definedName>
    <definedName name="Uo">#REF!</definedName>
  </definedNames>
  <calcPr fullCalcOnLoad="1"/>
</workbook>
</file>

<file path=xl/sharedStrings.xml><?xml version="1.0" encoding="utf-8"?>
<sst xmlns="http://schemas.openxmlformats.org/spreadsheetml/2006/main" count="199" uniqueCount="147">
  <si>
    <t>Transmitter parameters</t>
  </si>
  <si>
    <t>dBm</t>
  </si>
  <si>
    <t>Parameter name</t>
  </si>
  <si>
    <t>Value</t>
  </si>
  <si>
    <t>Unit</t>
  </si>
  <si>
    <t>-</t>
  </si>
  <si>
    <t>nm</t>
  </si>
  <si>
    <t>MBd</t>
  </si>
  <si>
    <t>km</t>
  </si>
  <si>
    <t>dB</t>
  </si>
  <si>
    <t>G652AB</t>
  </si>
  <si>
    <t>max</t>
  </si>
  <si>
    <t>min</t>
  </si>
  <si>
    <t>dB/km</t>
  </si>
  <si>
    <t>lambda^-4</t>
  </si>
  <si>
    <t>G652CD</t>
  </si>
  <si>
    <t>Dispersion_So</t>
  </si>
  <si>
    <t>ps/nm^2·km</t>
  </si>
  <si>
    <t>ps/(nm·km)</t>
  </si>
  <si>
    <t>Base wavelength for fibre attenuation estimation</t>
  </si>
  <si>
    <t>ave</t>
  </si>
  <si>
    <t>Receiver parameters</t>
  </si>
  <si>
    <t>Dispersion_Uo_Max</t>
  </si>
  <si>
    <t>Dispersion_Uo_Min</t>
  </si>
  <si>
    <t>Dispersion_D_Min</t>
  </si>
  <si>
    <t>Dispersion_D_Max</t>
  </si>
  <si>
    <t>Channel_Loss_Min</t>
  </si>
  <si>
    <t>Channel_Loss_Max</t>
  </si>
  <si>
    <t>Link parameters</t>
  </si>
  <si>
    <t>ITU_Optical_Path_Penalty</t>
  </si>
  <si>
    <t>Channel_Length_Max</t>
  </si>
  <si>
    <t>ITU_ERnom</t>
  </si>
  <si>
    <t>Tx_Chirp_Parameter_Max</t>
  </si>
  <si>
    <t>IEEE_Tx_OMA_Min</t>
  </si>
  <si>
    <t>Tx_Wavelength_Min</t>
  </si>
  <si>
    <t>Tx_Wavelength_Max</t>
  </si>
  <si>
    <t>Value min</t>
  </si>
  <si>
    <t>Value max</t>
  </si>
  <si>
    <t>Description</t>
  </si>
  <si>
    <t>Tx_Wavelength_Uc</t>
  </si>
  <si>
    <t>PSC_Split_count</t>
  </si>
  <si>
    <t xml:space="preserve">IEEE_Rx_Stressed_Sensitivity_OMA </t>
  </si>
  <si>
    <t>Rx_Overload</t>
  </si>
  <si>
    <t>Tx_Data_Rate</t>
  </si>
  <si>
    <t>Check Conditions</t>
  </si>
  <si>
    <t>uW</t>
  </si>
  <si>
    <t>Fibre_Attenuation_Curve</t>
  </si>
  <si>
    <t>Fibre_Attenuation_Curve_Type</t>
  </si>
  <si>
    <t>Fibre_Attenuation_Base_Value</t>
  </si>
  <si>
    <t>Fibre_Attenuation_Base_Wavelength</t>
  </si>
  <si>
    <t>Fibre_Attenuation_Value</t>
  </si>
  <si>
    <t>Fibre_Loss</t>
  </si>
  <si>
    <t>PSC_Loss</t>
  </si>
  <si>
    <t>Excess_Loss</t>
  </si>
  <si>
    <t>PSC_Loss_Curve</t>
  </si>
  <si>
    <t>Dispersion_Penalty</t>
  </si>
  <si>
    <t>ITU_Tx_Ave_Min</t>
  </si>
  <si>
    <t>ITU_Tx_Ave_Max</t>
  </si>
  <si>
    <t xml:space="preserve">ITU_Rx_Sensitivity_Ave </t>
  </si>
  <si>
    <t>ITU_Rx_Sensitivity_Ave_OMA</t>
  </si>
  <si>
    <t>IEEE_Rx_Stressed_Sensitivity_Ave</t>
  </si>
  <si>
    <t>Transmitter wavelength (min)</t>
  </si>
  <si>
    <t>Transmitter wavelength (max)</t>
  </si>
  <si>
    <t>SRS_Loss</t>
  </si>
  <si>
    <t>User input field (unlocked)</t>
  </si>
  <si>
    <t>Introduced value is OK</t>
  </si>
  <si>
    <t>Introduced / Calculated value is outside of expected range</t>
  </si>
  <si>
    <t>Locked fields, not accessible to a user</t>
  </si>
  <si>
    <t>Comments</t>
  </si>
  <si>
    <t>IEEE_Rx_Sen_OMA</t>
  </si>
  <si>
    <t>Version 2.0</t>
  </si>
  <si>
    <t>Version 2.1</t>
  </si>
  <si>
    <t>Implement the new dispersion penalty calculation mechanism proposed in 3av_0705_saeki_1.pdf</t>
  </si>
  <si>
    <t>Less clutter – more user friendly interface</t>
  </si>
  <si>
    <t>Parameters divided into Tx, Rx and channel groups</t>
  </si>
  <si>
    <t>Aligns the model with the contents of motion #19 from July 2007 minutes</t>
  </si>
  <si>
    <t>Calculate the Channel Insertion Loss (ChIL) as a total of: splitter loss (calculated), fibre loss (ideal), connector loss and excess loss (user provided)</t>
  </si>
  <si>
    <t>Required Rx sensitivity is calculated based on Tx output power (min value) and the maximum ChIL figure</t>
  </si>
  <si>
    <t xml:space="preserve">Both IEEE and ITU Rx sensitivity figures are calculated, IEEE Stressed Rx Sensitivity is estimated </t>
  </si>
  <si>
    <t>Cells B16, B17 and B24 are based on drop down lists to allow only specific parameter values – prevents introduction of unexpected values by users</t>
  </si>
  <si>
    <t>Added range checking for most of the user defined and calculated parameters</t>
  </si>
  <si>
    <t>Added dispersion penalty testing (Dispersion_penalty &lt;= ITU_Optical_Path_Penalty)</t>
  </si>
  <si>
    <t>G652AB/CD fibre attenuation curves with min / max values</t>
  </si>
  <si>
    <t xml:space="preserve">Added min/max/average curves for PSC insertion loss </t>
  </si>
  <si>
    <t>Spreadsheet is locked but not password protected (Tools &gt; Protection &gt; Protect Sheet)</t>
  </si>
  <si>
    <t xml:space="preserve">added a legend for the field color code </t>
  </si>
  <si>
    <t xml:space="preserve">uniformization of the Tx_Chirp_Parameter_Max with the official definition in Agrawal’s “Fiber-Optic Communication Systems” </t>
  </si>
  <si>
    <t xml:space="preserve">correction in the Dispersion_Penalty formula (minus sign missing) </t>
  </si>
  <si>
    <t xml:space="preserve">removal of the circular reference in the Fibre_Attenuation_Value formula for G652AB and G652CD options in the Fibre_Attenuation_Curve parameter </t>
  </si>
  <si>
    <t xml:space="preserve">parameter Tx_Spectral_Width_Max was removed - it was not used in any calculations (carry-on from the previous spreadsheet version) </t>
  </si>
  <si>
    <t xml:space="preserve">added TDP parameter cell (user defined) </t>
  </si>
  <si>
    <t>updated the Channel Link Model Illustration (see tab Link model illustration)</t>
  </si>
  <si>
    <t>Align the model with motion #19 from July 2007 minutes: “For budget calculations, assume the following mapping function between ITU-T sensitivity and IEEE stressed sensitivity. Sensitivity(ITU)[OMA] + Optical_Path_Penalty(ITU) = Stressed_Sensitivity(IEEE)</t>
  </si>
  <si>
    <t>Version 2.2</t>
  </si>
  <si>
    <t>IEEE_Tx_OMA_Max</t>
  </si>
  <si>
    <t>mW</t>
  </si>
  <si>
    <r>
      <t xml:space="preserve">Added </t>
    </r>
    <r>
      <rPr>
        <b/>
        <sz val="10"/>
        <rFont val="Arial"/>
        <family val="2"/>
      </rPr>
      <t>IEEE_Tx_OMA_Min</t>
    </r>
    <r>
      <rPr>
        <sz val="10"/>
        <rFont val="Arial"/>
        <family val="0"/>
      </rPr>
      <t xml:space="preserve"> and </t>
    </r>
    <r>
      <rPr>
        <b/>
        <sz val="10"/>
        <rFont val="Arial"/>
        <family val="2"/>
      </rPr>
      <t>IEEE_Tx_OMA_Max</t>
    </r>
    <r>
      <rPr>
        <sz val="10"/>
        <rFont val="Arial"/>
        <family val="0"/>
      </rPr>
      <t xml:space="preserve"> parameters to faciliate the filling in tables in clause 60</t>
    </r>
  </si>
  <si>
    <t>TDP</t>
  </si>
  <si>
    <t>Corrected error in the conversion between dBm OMA and uW OMA - cells affected: B8, B10, B44, B47, B49</t>
  </si>
  <si>
    <t>Conversion formulas: dBm &gt; wM: 10^(dBm/10); mW &gt; dBm: 10log10(mW); OMA=2*Pmean*(ER-1)/(ER+1); ER=(2*Pmean+OMA)/(2*Pmean-OMA)</t>
  </si>
  <si>
    <t>Base wavelength for fibre attenuation estimation - only applicable to the lambda^-4 model.</t>
  </si>
  <si>
    <t>The length of the fibre channel between the OLT and the most distant ONU</t>
  </si>
  <si>
    <t>The maximum number of ports on the Passive Splitter Combiner (powers of 2 are acceptable)</t>
  </si>
  <si>
    <t>Defines the type of the PSC loss curve (best case [min], average [avg] and worst case [max]) for the FBT type PSC devices, based on the collected device loss data and approximated curves.</t>
  </si>
  <si>
    <t>Minimum channel insertion loss (user defined) to prevent the overload of the receiver on the receiving side of the link.</t>
  </si>
  <si>
    <t>Maximum channel insertion loss (user defined), limited by the Tx power and Rx sensitivity</t>
  </si>
  <si>
    <t>The effective data rate at the PMD level after encoding, scrambling i.e. fed to the PMA interface and transmitted on the fibre channel</t>
  </si>
  <si>
    <t>Dispersion penalty, calculated for the worst case transmission wavelength in the allocated window (Tx_Wavelength_Min, Tx_Wavelength_Max), based on the dispersion penalty estimation model presented in 3av_0705_saeki_1.pdf</t>
  </si>
  <si>
    <t>The Rx overload value for the given link</t>
  </si>
  <si>
    <t>Minimum value of the zero dispersion wavelength</t>
  </si>
  <si>
    <t>Maximum value of the zero dispersion wavelength</t>
  </si>
  <si>
    <t>Value of the dispersion curvature parameter</t>
  </si>
  <si>
    <t>Maximum calculated dispersion "D" parameter</t>
  </si>
  <si>
    <t>Minimum calculated dispersion "D" parameter</t>
  </si>
  <si>
    <t>SRS induced nonlinear penalty (as resulting from the nonlinear interaction with any other transmission system e.g. 1550nm Analog video overlay operated on the PON fiber).</t>
  </si>
  <si>
    <t>Average Tx launch power (minimum) equal to the minimum OMA at the maximum ER</t>
  </si>
  <si>
    <t>Dispersion_Penalty &lt;= ITU_Optical_Path_Penalty</t>
  </si>
  <si>
    <t>Nominal Extinction Ratio used to convert average power values to OMA values - for a test procedure, see 802.3, clause 52.9.5; for relation between OMA, ER and average power, see 802.3, clause 58.7.6</t>
  </si>
  <si>
    <t>Average Tx launch power (maximum) equal to the maximum OMA at the nominal ER</t>
  </si>
  <si>
    <t>Maximum OMA Tx launch power</t>
  </si>
  <si>
    <t>Minimum OMA Tx launch power</t>
  </si>
  <si>
    <t>Transmitter wavelength (central wavelength), calculated based on Tx_Wavelength_Min and Tx_Wavelength_Max</t>
  </si>
  <si>
    <t>The maximum (worst case) value of Chirp parameter used in the calculation of the dispersion penalty. (Normal DML's are negative)</t>
  </si>
  <si>
    <t>Defines the type of the fibre attenuation curve which will be used for calculation of the fibre attenuation for the given operating wavelength. 3 types of curves are available i.e. lambda^-4,G652AB,G652CD</t>
  </si>
  <si>
    <t>Defines the variant of the fibre attenuation curve for G.652 SMF. Maximum and minimum attenuation curves are available only for G652AB and G652CD type of fibre.</t>
  </si>
  <si>
    <t>Calculated nominal attenuation of fibre in dB/km of ideal channel (no connectors, splices etc. i.e. the medium is considered to be continous)</t>
  </si>
  <si>
    <t>Calculated total attenuation of an ideal fibre channel (no connectors, splices etc. i.e. the medium is considered to be continous)</t>
  </si>
  <si>
    <t>The total loss of the PSC device with the particular number of ports (PSC_Split_count) for the given loss curve (PSC_Loss_Curve), accounting for the ideal and excess loss</t>
  </si>
  <si>
    <t>The penalty attributable to the optical path.  Given a fixed set of transmitter and receiver, the optical path penalty is equal to the link margin measured with pure attenuation less the link margin measured with the worst case optical path.</t>
  </si>
  <si>
    <t>Average Rx sensitivity in ITU formalism, calculated as the difference between the minimum, average Tx launch power (ITU_Tx_Ave_Min) and the total power budget (Channel_Loss_Max + ITU_Optical_Path_Penalty) @ BER 1e-3</t>
  </si>
  <si>
    <t>Average Rx sensitivity (ITU_Rx_Sensitivity_Ave) in OMA, for the given nominal ER (ITU_Ernom) @ BER 1e-3</t>
  </si>
  <si>
    <t>Stressed Rx sensitivity in average power form @ BER 1e-3</t>
  </si>
  <si>
    <t>OMA stressed Rx sensitivity in average power form @ BER 1e-3</t>
  </si>
  <si>
    <t>Ideal Rx sensitivity in IEEE formalism in OMA taking the TDP into account.</t>
  </si>
  <si>
    <t>Colour Code Key</t>
  </si>
  <si>
    <t>Added extended description of the model parameter definitions in the Comments column</t>
  </si>
  <si>
    <t>Added a new tab with the colour code for improved readibility.</t>
  </si>
  <si>
    <t>The additional loss resulting from the non-ideal fibre channel elements i.e. connectors, splices and as well as other sources of extra loss</t>
  </si>
  <si>
    <t>Transmitter and Dispersion Penalty (maximum) is equal to the link margin, measured with an ideal Tx and pure attenuation less the link margin measured with a worst case Tx and worst case optical path.</t>
  </si>
  <si>
    <t>Version 2.3</t>
  </si>
  <si>
    <r>
      <t xml:space="preserve">Added </t>
    </r>
    <r>
      <rPr>
        <b/>
        <sz val="10"/>
        <rFont val="Arial"/>
        <family val="2"/>
      </rPr>
      <t xml:space="preserve">IEEE_Rx_Sen_Ave </t>
    </r>
    <r>
      <rPr>
        <sz val="10"/>
        <rFont val="Arial"/>
        <family val="2"/>
      </rPr>
      <t>parameter to facilitate filling up the tables in Clause 91 (PMD parameters)</t>
    </r>
  </si>
  <si>
    <t>IEEE_Rx_Sen_Ave</t>
  </si>
  <si>
    <t>Ideal Rx sensitivity in IEEE formalism in average power taking the TDP into account.</t>
  </si>
  <si>
    <t>Power Budget</t>
  </si>
  <si>
    <t>Available power budget</t>
  </si>
  <si>
    <r>
      <t xml:space="preserve">Added </t>
    </r>
    <r>
      <rPr>
        <b/>
        <sz val="10"/>
        <rFont val="Arial"/>
        <family val="2"/>
      </rPr>
      <t>Power Budget</t>
    </r>
    <r>
      <rPr>
        <sz val="10"/>
        <rFont val="Arial"/>
        <family val="0"/>
      </rPr>
      <t xml:space="preserve"> field, which calculates the total available power budget</t>
    </r>
  </si>
  <si>
    <t>Newly added fields</t>
  </si>
</sst>
</file>

<file path=xl/styles.xml><?xml version="1.0" encoding="utf-8"?>
<styleSheet xmlns="http://schemas.openxmlformats.org/spreadsheetml/2006/main">
  <numFmts count="38">
    <numFmt numFmtId="5" formatCode="&quot;EUR&quot;\ #,##0_);\(&quot;EUR&quot;\ #,##0\)"/>
    <numFmt numFmtId="6" formatCode="&quot;EUR&quot;\ #,##0_);[Red]\(&quot;EUR&quot;\ #,##0\)"/>
    <numFmt numFmtId="7" formatCode="&quot;EUR&quot;\ #,##0.00_);\(&quot;EUR&quot;\ #,##0.00\)"/>
    <numFmt numFmtId="8" formatCode="&quot;EUR&quot;\ #,##0.00_);[Red]\(&quot;EUR&quot;\ #,##0.00\)"/>
    <numFmt numFmtId="42" formatCode="_(&quot;EUR&quot;\ * #,##0_);_(&quot;EUR&quot;\ * \(#,##0\);_(&quot;EUR&quot;\ * &quot;-&quot;_);_(@_)"/>
    <numFmt numFmtId="41" formatCode="_(* #,##0_);_(* \(#,##0\);_(* &quot;-&quot;_);_(@_)"/>
    <numFmt numFmtId="44" formatCode="_(&quot;EUR&quot;\ * #,##0.00_);_(&quot;EUR&quot;\ * \(#,##0.00\);_(&quot;EUR&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000"/>
    <numFmt numFmtId="187" formatCode="0.00000"/>
    <numFmt numFmtId="188" formatCode="0.0000"/>
    <numFmt numFmtId="189" formatCode="0.0"/>
    <numFmt numFmtId="190" formatCode="&quot;Yes&quot;;&quot;Yes&quot;;&quot;No&quot;"/>
    <numFmt numFmtId="191" formatCode="&quot;True&quot;;&quot;True&quot;;&quot;False&quot;"/>
    <numFmt numFmtId="192" formatCode="&quot;On&quot;;&quot;On&quot;;&quot;Off&quot;"/>
    <numFmt numFmtId="193" formatCode="[$€-2]\ #,##0.00_);[Red]\([$€-2]\ #,##0.00\)"/>
  </numFmts>
  <fonts count="8">
    <font>
      <sz val="10"/>
      <name val="Arial"/>
      <family val="0"/>
    </font>
    <font>
      <sz val="8"/>
      <name val="Arial"/>
      <family val="0"/>
    </font>
    <font>
      <sz val="10"/>
      <name val="Courier New"/>
      <family val="3"/>
    </font>
    <font>
      <u val="single"/>
      <sz val="10"/>
      <color indexed="12"/>
      <name val="Arial"/>
      <family val="0"/>
    </font>
    <font>
      <u val="single"/>
      <sz val="10"/>
      <color indexed="36"/>
      <name val="Arial"/>
      <family val="0"/>
    </font>
    <font>
      <b/>
      <sz val="10"/>
      <name val="Courier New"/>
      <family val="3"/>
    </font>
    <font>
      <b/>
      <sz val="15"/>
      <name val="Arial"/>
      <family val="2"/>
    </font>
    <font>
      <b/>
      <sz val="10"/>
      <name val="Arial"/>
      <family val="2"/>
    </font>
  </fonts>
  <fills count="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1"/>
        <bgColor indexed="64"/>
      </patternFill>
    </fill>
    <fill>
      <patternFill patternType="solid">
        <fgColor indexed="11"/>
        <bgColor indexed="64"/>
      </patternFill>
    </fill>
    <fill>
      <patternFill patternType="solid">
        <fgColor indexed="10"/>
        <bgColor indexed="64"/>
      </patternFill>
    </fill>
    <fill>
      <patternFill patternType="solid">
        <fgColor indexed="43"/>
        <bgColor indexed="64"/>
      </patternFill>
    </fill>
    <fill>
      <patternFill patternType="solid">
        <fgColor indexed="45"/>
        <bgColor indexed="64"/>
      </patternFill>
    </fill>
  </fills>
  <borders count="22">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2" fillId="0" borderId="0" xfId="0" applyFont="1" applyBorder="1" applyAlignment="1" applyProtection="1">
      <alignment horizontal="center"/>
      <protection/>
    </xf>
    <xf numFmtId="2" fontId="2" fillId="0" borderId="0" xfId="0" applyNumberFormat="1" applyFont="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Fill="1" applyBorder="1" applyAlignment="1" applyProtection="1">
      <alignment horizontal="center"/>
      <protection/>
    </xf>
    <xf numFmtId="2" fontId="2"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left"/>
      <protection/>
    </xf>
    <xf numFmtId="0" fontId="2" fillId="0" borderId="0" xfId="0" applyFont="1" applyBorder="1" applyAlignment="1" applyProtection="1">
      <alignment/>
      <protection/>
    </xf>
    <xf numFmtId="0" fontId="2" fillId="0" borderId="0" xfId="0" applyFont="1" applyFill="1" applyBorder="1" applyAlignment="1" applyProtection="1">
      <alignment/>
      <protection/>
    </xf>
    <xf numFmtId="0" fontId="2" fillId="0" borderId="2" xfId="0" applyFont="1" applyBorder="1" applyAlignment="1" applyProtection="1">
      <alignment horizontal="left"/>
      <protection/>
    </xf>
    <xf numFmtId="0" fontId="2" fillId="0" borderId="3" xfId="0" applyFont="1" applyBorder="1" applyAlignment="1" applyProtection="1">
      <alignment horizontal="left"/>
      <protection/>
    </xf>
    <xf numFmtId="0" fontId="2" fillId="0" borderId="4" xfId="0" applyFont="1" applyBorder="1" applyAlignment="1" applyProtection="1">
      <alignment horizontal="center"/>
      <protection/>
    </xf>
    <xf numFmtId="0" fontId="2" fillId="0" borderId="5" xfId="0" applyFont="1" applyBorder="1" applyAlignment="1" applyProtection="1">
      <alignment horizontal="center"/>
      <protection/>
    </xf>
    <xf numFmtId="2" fontId="2" fillId="0" borderId="1" xfId="0" applyNumberFormat="1" applyFont="1" applyFill="1" applyBorder="1" applyAlignment="1" applyProtection="1">
      <alignment horizontal="center"/>
      <protection/>
    </xf>
    <xf numFmtId="0" fontId="2" fillId="0" borderId="6" xfId="0" applyFont="1" applyBorder="1" applyAlignment="1" applyProtection="1">
      <alignment horizontal="center"/>
      <protection/>
    </xf>
    <xf numFmtId="0" fontId="2" fillId="0" borderId="7" xfId="0" applyFont="1" applyBorder="1" applyAlignment="1" applyProtection="1">
      <alignment horizontal="center"/>
      <protection/>
    </xf>
    <xf numFmtId="0" fontId="0" fillId="0" borderId="0" xfId="0" applyAlignment="1">
      <alignment horizontal="left" vertical="center" wrapText="1"/>
    </xf>
    <xf numFmtId="0" fontId="0" fillId="0" borderId="0" xfId="0" applyAlignment="1">
      <alignment horizontal="left" vertical="center"/>
    </xf>
    <xf numFmtId="0" fontId="0" fillId="0" borderId="8" xfId="0" applyBorder="1" applyAlignment="1">
      <alignment horizontal="left" vertical="center" wrapText="1"/>
    </xf>
    <xf numFmtId="0" fontId="2" fillId="0" borderId="0" xfId="0" applyFont="1" applyBorder="1" applyAlignment="1" applyProtection="1">
      <alignment horizontal="left"/>
      <protection/>
    </xf>
    <xf numFmtId="49" fontId="2" fillId="2" borderId="0" xfId="0" applyNumberFormat="1" applyFont="1" applyFill="1" applyBorder="1" applyAlignment="1" applyProtection="1">
      <alignment horizontal="left" wrapText="1"/>
      <protection/>
    </xf>
    <xf numFmtId="49" fontId="2" fillId="2" borderId="1" xfId="0" applyNumberFormat="1" applyFont="1" applyFill="1" applyBorder="1" applyAlignment="1" applyProtection="1">
      <alignment horizontal="left" wrapText="1"/>
      <protection/>
    </xf>
    <xf numFmtId="49" fontId="2" fillId="2" borderId="6" xfId="0" applyNumberFormat="1" applyFont="1" applyFill="1" applyBorder="1" applyAlignment="1" applyProtection="1">
      <alignment horizontal="left" wrapText="1"/>
      <protection/>
    </xf>
    <xf numFmtId="0" fontId="2" fillId="3" borderId="2" xfId="0" applyFont="1" applyFill="1" applyBorder="1" applyAlignment="1" applyProtection="1">
      <alignment horizontal="left" vertical="center"/>
      <protection/>
    </xf>
    <xf numFmtId="0" fontId="2" fillId="0" borderId="2" xfId="0" applyFont="1" applyBorder="1" applyAlignment="1" applyProtection="1">
      <alignment horizontal="left" vertical="center"/>
      <protection/>
    </xf>
    <xf numFmtId="0" fontId="2" fillId="3" borderId="3" xfId="0" applyFont="1" applyFill="1" applyBorder="1" applyAlignment="1" applyProtection="1">
      <alignment horizontal="left" vertical="center"/>
      <protection/>
    </xf>
    <xf numFmtId="0" fontId="2" fillId="3" borderId="9" xfId="0" applyFont="1" applyFill="1" applyBorder="1" applyAlignment="1" applyProtection="1">
      <alignment horizontal="left" vertical="center"/>
      <protection/>
    </xf>
    <xf numFmtId="0" fontId="2" fillId="0" borderId="2" xfId="0" applyFont="1" applyFill="1" applyBorder="1" applyAlignment="1" applyProtection="1">
      <alignment horizontal="left" vertical="center"/>
      <protection/>
    </xf>
    <xf numFmtId="2" fontId="2" fillId="4" borderId="0"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protection/>
    </xf>
    <xf numFmtId="2" fontId="2" fillId="5" borderId="0" xfId="0" applyNumberFormat="1" applyFont="1" applyFill="1" applyBorder="1" applyAlignment="1" applyProtection="1">
      <alignment horizontal="center" vertical="center"/>
      <protection locked="0"/>
    </xf>
    <xf numFmtId="2" fontId="2" fillId="0" borderId="0" xfId="0" applyNumberFormat="1" applyFont="1" applyBorder="1" applyAlignment="1" applyProtection="1">
      <alignment horizontal="center" vertical="center"/>
      <protection/>
    </xf>
    <xf numFmtId="2" fontId="2" fillId="0" borderId="0" xfId="0" applyNumberFormat="1" applyFont="1" applyFill="1" applyBorder="1" applyAlignment="1" applyProtection="1">
      <alignment horizontal="center" vertical="center"/>
      <protection/>
    </xf>
    <xf numFmtId="2"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xf>
    <xf numFmtId="2" fontId="2" fillId="0" borderId="5" xfId="0" applyNumberFormat="1" applyFont="1" applyBorder="1" applyAlignment="1" applyProtection="1">
      <alignment horizontal="center" vertical="center"/>
      <protection/>
    </xf>
    <xf numFmtId="0" fontId="2" fillId="0" borderId="5" xfId="0" applyFont="1" applyBorder="1" applyAlignment="1" applyProtection="1">
      <alignment horizontal="center" vertical="center"/>
      <protection/>
    </xf>
    <xf numFmtId="0" fontId="2" fillId="0" borderId="4" xfId="0" applyFont="1" applyBorder="1" applyAlignment="1" applyProtection="1">
      <alignment horizontal="center" vertical="center"/>
      <protection/>
    </xf>
    <xf numFmtId="0" fontId="2" fillId="0" borderId="6" xfId="0" applyFont="1" applyBorder="1" applyAlignment="1" applyProtection="1">
      <alignment horizontal="center" vertical="center"/>
      <protection/>
    </xf>
    <xf numFmtId="2" fontId="2" fillId="5" borderId="6"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xf>
    <xf numFmtId="2" fontId="2" fillId="0" borderId="0" xfId="0" applyNumberFormat="1" applyFont="1" applyBorder="1" applyAlignment="1" applyProtection="1">
      <alignment horizontal="center" vertical="center"/>
      <protection locked="0"/>
    </xf>
    <xf numFmtId="0" fontId="2" fillId="5" borderId="0" xfId="0" applyFont="1" applyFill="1" applyBorder="1" applyAlignment="1" applyProtection="1">
      <alignment horizontal="center" vertical="center"/>
      <protection locked="0"/>
    </xf>
    <xf numFmtId="0" fontId="2" fillId="0" borderId="0" xfId="0" applyFont="1" applyBorder="1" applyAlignment="1" applyProtection="1">
      <alignment/>
      <protection/>
    </xf>
    <xf numFmtId="0" fontId="2" fillId="6" borderId="0" xfId="0" applyFont="1" applyFill="1" applyBorder="1" applyAlignment="1" applyProtection="1">
      <alignment horizontal="center"/>
      <protection/>
    </xf>
    <xf numFmtId="2" fontId="2" fillId="4" borderId="6" xfId="0" applyNumberFormat="1" applyFont="1" applyFill="1" applyBorder="1" applyAlignment="1" applyProtection="1">
      <alignment horizontal="center" vertical="center"/>
      <protection locked="0"/>
    </xf>
    <xf numFmtId="2" fontId="2" fillId="0" borderId="6" xfId="0" applyNumberFormat="1" applyFont="1" applyBorder="1" applyAlignment="1" applyProtection="1">
      <alignment horizontal="center" vertical="center"/>
      <protection/>
    </xf>
    <xf numFmtId="2" fontId="2" fillId="0" borderId="7" xfId="0" applyNumberFormat="1" applyFont="1" applyBorder="1" applyAlignment="1" applyProtection="1">
      <alignment horizontal="center" vertical="center"/>
      <protection/>
    </xf>
    <xf numFmtId="0" fontId="2" fillId="0" borderId="9" xfId="0" applyFont="1" applyBorder="1" applyAlignment="1" applyProtection="1">
      <alignment horizontal="left"/>
      <protection/>
    </xf>
    <xf numFmtId="2" fontId="2" fillId="0" borderId="6" xfId="0" applyNumberFormat="1" applyFont="1" applyFill="1" applyBorder="1" applyAlignment="1" applyProtection="1">
      <alignment horizontal="center"/>
      <protection/>
    </xf>
    <xf numFmtId="0" fontId="2" fillId="0" borderId="7" xfId="0" applyFont="1" applyBorder="1" applyAlignment="1" applyProtection="1">
      <alignment horizontal="center" vertical="center"/>
      <protection/>
    </xf>
    <xf numFmtId="0" fontId="6" fillId="7" borderId="9" xfId="0" applyFont="1" applyFill="1" applyBorder="1" applyAlignment="1">
      <alignment horizontal="center" vertical="center" wrapText="1"/>
    </xf>
    <xf numFmtId="0" fontId="2" fillId="0" borderId="3" xfId="0" applyFont="1" applyBorder="1" applyAlignment="1" applyProtection="1">
      <alignment horizontal="left"/>
      <protection/>
    </xf>
    <xf numFmtId="0" fontId="2" fillId="0" borderId="1" xfId="0" applyFont="1" applyBorder="1" applyAlignment="1" applyProtection="1">
      <alignment horizontal="left"/>
      <protection/>
    </xf>
    <xf numFmtId="0" fontId="2" fillId="0" borderId="4" xfId="0" applyFont="1" applyBorder="1" applyAlignment="1" applyProtection="1">
      <alignment horizontal="left"/>
      <protection/>
    </xf>
    <xf numFmtId="0" fontId="2" fillId="0" borderId="2" xfId="0" applyFont="1" applyBorder="1" applyAlignment="1" applyProtection="1">
      <alignment horizontal="left"/>
      <protection/>
    </xf>
    <xf numFmtId="0" fontId="2" fillId="0" borderId="0" xfId="0" applyFont="1" applyBorder="1" applyAlignment="1" applyProtection="1">
      <alignment horizontal="left"/>
      <protection/>
    </xf>
    <xf numFmtId="0" fontId="2" fillId="0" borderId="5" xfId="0" applyFont="1" applyBorder="1" applyAlignment="1" applyProtection="1">
      <alignment horizontal="left"/>
      <protection/>
    </xf>
    <xf numFmtId="0" fontId="5" fillId="0" borderId="10" xfId="0" applyFont="1" applyBorder="1" applyAlignment="1" applyProtection="1">
      <alignment horizontal="center"/>
      <protection/>
    </xf>
    <xf numFmtId="0" fontId="2" fillId="7" borderId="10" xfId="0" applyFont="1" applyFill="1" applyBorder="1" applyAlignment="1" applyProtection="1">
      <alignment horizontal="center"/>
      <protection/>
    </xf>
    <xf numFmtId="0" fontId="2" fillId="7" borderId="11" xfId="0" applyFont="1" applyFill="1" applyBorder="1" applyAlignment="1" applyProtection="1">
      <alignment horizontal="center"/>
      <protection/>
    </xf>
    <xf numFmtId="0" fontId="2" fillId="7" borderId="12" xfId="0" applyFont="1" applyFill="1" applyBorder="1" applyAlignment="1" applyProtection="1">
      <alignment horizontal="center"/>
      <protection/>
    </xf>
    <xf numFmtId="0" fontId="2" fillId="0" borderId="0" xfId="0" applyFont="1" applyBorder="1" applyAlignment="1" applyProtection="1">
      <alignment horizontal="center"/>
      <protection/>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5" fillId="0" borderId="6" xfId="0" applyFont="1" applyBorder="1" applyAlignment="1" applyProtection="1">
      <alignment horizontal="center"/>
      <protection/>
    </xf>
    <xf numFmtId="0" fontId="5" fillId="0" borderId="7" xfId="0" applyFont="1" applyBorder="1" applyAlignment="1" applyProtection="1">
      <alignment horizontal="center"/>
      <protection/>
    </xf>
    <xf numFmtId="0" fontId="2" fillId="3" borderId="10" xfId="0" applyFont="1" applyFill="1" applyBorder="1" applyAlignment="1" applyProtection="1">
      <alignment horizontal="left"/>
      <protection/>
    </xf>
    <xf numFmtId="0" fontId="2" fillId="0" borderId="9" xfId="0" applyFont="1" applyBorder="1" applyAlignment="1" applyProtection="1">
      <alignment horizontal="left"/>
      <protection/>
    </xf>
    <xf numFmtId="0" fontId="2" fillId="0" borderId="6" xfId="0" applyFont="1" applyBorder="1" applyAlignment="1" applyProtection="1">
      <alignment horizontal="left"/>
      <protection/>
    </xf>
    <xf numFmtId="0" fontId="2" fillId="0" borderId="7" xfId="0" applyFont="1" applyBorder="1" applyAlignment="1" applyProtection="1">
      <alignment horizontal="left"/>
      <protection/>
    </xf>
    <xf numFmtId="0" fontId="2" fillId="5" borderId="10" xfId="0" applyFont="1" applyFill="1" applyBorder="1" applyAlignment="1" applyProtection="1">
      <alignment/>
      <protection/>
    </xf>
    <xf numFmtId="0" fontId="2" fillId="6" borderId="3" xfId="0" applyFont="1" applyFill="1" applyBorder="1" applyAlignment="1" applyProtection="1">
      <alignment/>
      <protection/>
    </xf>
    <xf numFmtId="0" fontId="2" fillId="0" borderId="10" xfId="0" applyFont="1" applyBorder="1" applyAlignment="1" applyProtection="1">
      <alignment/>
      <protection/>
    </xf>
    <xf numFmtId="0" fontId="2" fillId="2" borderId="10" xfId="0" applyFont="1" applyFill="1" applyBorder="1" applyAlignment="1" applyProtection="1">
      <alignment/>
      <protection/>
    </xf>
    <xf numFmtId="0" fontId="0" fillId="8" borderId="3" xfId="0" applyFill="1" applyBorder="1" applyAlignment="1">
      <alignment/>
    </xf>
    <xf numFmtId="0" fontId="2" fillId="8" borderId="13" xfId="0" applyFont="1" applyFill="1" applyBorder="1" applyAlignment="1" applyProtection="1">
      <alignment horizontal="left" vertical="center"/>
      <protection/>
    </xf>
    <xf numFmtId="2" fontId="2" fillId="8" borderId="14" xfId="0" applyNumberFormat="1" applyFont="1" applyFill="1" applyBorder="1" applyAlignment="1" applyProtection="1">
      <alignment horizontal="center" vertical="center"/>
      <protection/>
    </xf>
    <xf numFmtId="0" fontId="2" fillId="8" borderId="14" xfId="0" applyFont="1" applyFill="1" applyBorder="1" applyAlignment="1" applyProtection="1">
      <alignment horizontal="center" vertical="center"/>
      <protection/>
    </xf>
    <xf numFmtId="49" fontId="2" fillId="8" borderId="14" xfId="0" applyNumberFormat="1" applyFont="1" applyFill="1" applyBorder="1" applyAlignment="1" applyProtection="1">
      <alignment horizontal="left" wrapText="1"/>
      <protection/>
    </xf>
    <xf numFmtId="0" fontId="2" fillId="8" borderId="15" xfId="0" applyFont="1" applyFill="1" applyBorder="1" applyAlignment="1" applyProtection="1">
      <alignment horizontal="center" vertical="center"/>
      <protection/>
    </xf>
    <xf numFmtId="0" fontId="2" fillId="8" borderId="16" xfId="0" applyFont="1" applyFill="1" applyBorder="1" applyAlignment="1" applyProtection="1">
      <alignment horizontal="left"/>
      <protection/>
    </xf>
    <xf numFmtId="2" fontId="2" fillId="8" borderId="17" xfId="0" applyNumberFormat="1" applyFont="1" applyFill="1" applyBorder="1" applyAlignment="1" applyProtection="1">
      <alignment horizontal="center"/>
      <protection/>
    </xf>
    <xf numFmtId="0" fontId="2" fillId="8" borderId="17" xfId="0" applyFont="1" applyFill="1" applyBorder="1" applyAlignment="1" applyProtection="1">
      <alignment horizontal="center"/>
      <protection/>
    </xf>
    <xf numFmtId="49" fontId="2" fillId="8" borderId="17" xfId="0" applyNumberFormat="1" applyFont="1" applyFill="1" applyBorder="1" applyAlignment="1" applyProtection="1">
      <alignment horizontal="left" wrapText="1"/>
      <protection/>
    </xf>
    <xf numFmtId="0" fontId="2" fillId="8" borderId="18" xfId="0" applyFont="1" applyFill="1" applyBorder="1" applyAlignment="1" applyProtection="1">
      <alignment horizontal="center"/>
      <protection/>
    </xf>
    <xf numFmtId="0" fontId="2" fillId="8" borderId="19" xfId="0" applyFont="1" applyFill="1" applyBorder="1" applyAlignment="1" applyProtection="1">
      <alignment horizontal="left"/>
      <protection/>
    </xf>
    <xf numFmtId="2" fontId="2" fillId="8" borderId="20" xfId="0" applyNumberFormat="1" applyFont="1" applyFill="1" applyBorder="1" applyAlignment="1" applyProtection="1">
      <alignment horizontal="center"/>
      <protection/>
    </xf>
    <xf numFmtId="0" fontId="2" fillId="8" borderId="20" xfId="0" applyFont="1" applyFill="1" applyBorder="1" applyAlignment="1" applyProtection="1">
      <alignment horizontal="center"/>
      <protection/>
    </xf>
    <xf numFmtId="49" fontId="2" fillId="8" borderId="20" xfId="0" applyNumberFormat="1" applyFont="1" applyFill="1" applyBorder="1" applyAlignment="1" applyProtection="1">
      <alignment horizontal="left" wrapText="1"/>
      <protection/>
    </xf>
    <xf numFmtId="0" fontId="2" fillId="8" borderId="21" xfId="0" applyFont="1"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00FF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285750</xdr:colOff>
      <xdr:row>40</xdr:row>
      <xdr:rowOff>66675</xdr:rowOff>
    </xdr:to>
    <xdr:pic>
      <xdr:nvPicPr>
        <xdr:cNvPr id="1" name="Picture 3"/>
        <xdr:cNvPicPr preferRelativeResize="1">
          <a:picLocks noChangeAspect="1"/>
        </xdr:cNvPicPr>
      </xdr:nvPicPr>
      <xdr:blipFill>
        <a:blip r:embed="rId1"/>
        <a:stretch>
          <a:fillRect/>
        </a:stretch>
      </xdr:blipFill>
      <xdr:spPr>
        <a:xfrm>
          <a:off x="0" y="0"/>
          <a:ext cx="8820150" cy="6543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ktorat\My%20documents\IEEE\802.3av\2007.11%20-%20Atlanta,%20Georgia%20USA\Temporary\Effenberger\LossBudgets2007-11-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nk model illustration"/>
      <sheetName val="Revision notes"/>
      <sheetName val="version 2.1"/>
      <sheetName val="PR-D1 &amp; PY-D1"/>
      <sheetName val="PR-D2 &amp; PY-D2"/>
      <sheetName val="PR-D3 &amp; PY-D3"/>
      <sheetName val="PR-U1"/>
      <sheetName val="PR-U2"/>
      <sheetName val="PR-U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1"/>
  <sheetViews>
    <sheetView zoomScale="85" zoomScaleNormal="85" workbookViewId="0" topLeftCell="A1">
      <selection activeCell="H46" sqref="H46"/>
    </sheetView>
  </sheetViews>
  <sheetFormatPr defaultColWidth="9.140625" defaultRowHeight="12.75"/>
  <sheetData/>
  <sheetProtection sheet="1" objects="1" scenarios="1"/>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1:A35"/>
  <sheetViews>
    <sheetView tabSelected="1" workbookViewId="0" topLeftCell="A13">
      <selection activeCell="A34" sqref="A34"/>
    </sheetView>
  </sheetViews>
  <sheetFormatPr defaultColWidth="9.140625" defaultRowHeight="12.75"/>
  <cols>
    <col min="1" max="1" width="90.28125" style="16" customWidth="1"/>
    <col min="2" max="16384" width="9.140625" style="17" customWidth="1"/>
  </cols>
  <sheetData>
    <row r="1" ht="19.5">
      <c r="A1" s="51" t="s">
        <v>70</v>
      </c>
    </row>
    <row r="2" ht="38.25">
      <c r="A2" s="18" t="s">
        <v>92</v>
      </c>
    </row>
    <row r="3" ht="12.75">
      <c r="A3" s="18" t="s">
        <v>72</v>
      </c>
    </row>
    <row r="4" ht="12.75">
      <c r="A4" s="18" t="s">
        <v>73</v>
      </c>
    </row>
    <row r="5" ht="12.75">
      <c r="A5" s="18" t="s">
        <v>74</v>
      </c>
    </row>
    <row r="6" ht="12.75">
      <c r="A6" s="18" t="s">
        <v>75</v>
      </c>
    </row>
    <row r="7" ht="25.5">
      <c r="A7" s="18" t="s">
        <v>76</v>
      </c>
    </row>
    <row r="8" ht="12.75">
      <c r="A8" s="18" t="s">
        <v>77</v>
      </c>
    </row>
    <row r="9" ht="12.75">
      <c r="A9" s="18" t="s">
        <v>78</v>
      </c>
    </row>
    <row r="10" ht="25.5">
      <c r="A10" s="18" t="s">
        <v>79</v>
      </c>
    </row>
    <row r="11" ht="12.75">
      <c r="A11" s="18" t="s">
        <v>80</v>
      </c>
    </row>
    <row r="12" ht="12.75">
      <c r="A12" s="18" t="s">
        <v>81</v>
      </c>
    </row>
    <row r="13" ht="12.75">
      <c r="A13" s="18" t="s">
        <v>82</v>
      </c>
    </row>
    <row r="14" ht="12.75">
      <c r="A14" s="18" t="s">
        <v>83</v>
      </c>
    </row>
    <row r="15" ht="12.75">
      <c r="A15" s="18" t="s">
        <v>84</v>
      </c>
    </row>
    <row r="16" ht="13.5" thickBot="1"/>
    <row r="17" ht="19.5">
      <c r="A17" s="51" t="s">
        <v>71</v>
      </c>
    </row>
    <row r="18" ht="12.75">
      <c r="A18" s="18" t="s">
        <v>85</v>
      </c>
    </row>
    <row r="19" ht="25.5">
      <c r="A19" s="18" t="s">
        <v>86</v>
      </c>
    </row>
    <row r="20" ht="12.75">
      <c r="A20" s="18" t="s">
        <v>87</v>
      </c>
    </row>
    <row r="21" ht="25.5">
      <c r="A21" s="18" t="s">
        <v>88</v>
      </c>
    </row>
    <row r="22" ht="25.5">
      <c r="A22" s="18" t="s">
        <v>89</v>
      </c>
    </row>
    <row r="23" ht="12.75">
      <c r="A23" s="18" t="s">
        <v>90</v>
      </c>
    </row>
    <row r="24" ht="12.75">
      <c r="A24" s="18" t="s">
        <v>91</v>
      </c>
    </row>
    <row r="25" ht="13.5" thickBot="1"/>
    <row r="26" ht="19.5">
      <c r="A26" s="51" t="s">
        <v>93</v>
      </c>
    </row>
    <row r="27" ht="15.75" customHeight="1">
      <c r="A27" s="18" t="s">
        <v>96</v>
      </c>
    </row>
    <row r="28" ht="12.75" customHeight="1">
      <c r="A28" s="16" t="s">
        <v>98</v>
      </c>
    </row>
    <row r="29" ht="25.5">
      <c r="A29" s="18" t="s">
        <v>99</v>
      </c>
    </row>
    <row r="30" ht="12.75">
      <c r="A30" s="18" t="s">
        <v>135</v>
      </c>
    </row>
    <row r="31" ht="12.75">
      <c r="A31" s="18" t="s">
        <v>136</v>
      </c>
    </row>
    <row r="32" ht="13.5" thickBot="1"/>
    <row r="33" ht="19.5">
      <c r="A33" s="51" t="s">
        <v>139</v>
      </c>
    </row>
    <row r="34" ht="12.75">
      <c r="A34" s="18" t="s">
        <v>140</v>
      </c>
    </row>
    <row r="35" ht="12.75">
      <c r="A35" s="18" t="s">
        <v>145</v>
      </c>
    </row>
  </sheetData>
  <sheetProtection sheet="1" objects="1" scenarios="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7"/>
  <sheetViews>
    <sheetView workbookViewId="0" topLeftCell="A1">
      <selection activeCell="E14" sqref="E14"/>
    </sheetView>
  </sheetViews>
  <sheetFormatPr defaultColWidth="9.140625" defaultRowHeight="12.75"/>
  <sheetData>
    <row r="1" spans="1:9" ht="14.25" thickBot="1">
      <c r="A1" s="58" t="s">
        <v>134</v>
      </c>
      <c r="B1" s="65"/>
      <c r="C1" s="65"/>
      <c r="D1" s="65"/>
      <c r="E1" s="65"/>
      <c r="F1" s="65"/>
      <c r="G1" s="65"/>
      <c r="H1" s="65"/>
      <c r="I1" s="66"/>
    </row>
    <row r="2" spans="1:9" ht="14.25" thickBot="1">
      <c r="A2" s="67"/>
      <c r="B2" s="68" t="s">
        <v>64</v>
      </c>
      <c r="C2" s="69"/>
      <c r="D2" s="69"/>
      <c r="E2" s="69"/>
      <c r="F2" s="69"/>
      <c r="G2" s="69"/>
      <c r="H2" s="69"/>
      <c r="I2" s="70"/>
    </row>
    <row r="3" spans="1:9" ht="14.25" thickBot="1">
      <c r="A3" s="71"/>
      <c r="B3" s="55" t="s">
        <v>65</v>
      </c>
      <c r="C3" s="56"/>
      <c r="D3" s="56"/>
      <c r="E3" s="56"/>
      <c r="F3" s="56"/>
      <c r="G3" s="56"/>
      <c r="H3" s="56"/>
      <c r="I3" s="57"/>
    </row>
    <row r="4" spans="1:9" ht="14.25" thickBot="1">
      <c r="A4" s="72"/>
      <c r="B4" s="55" t="s">
        <v>66</v>
      </c>
      <c r="C4" s="56"/>
      <c r="D4" s="56"/>
      <c r="E4" s="56"/>
      <c r="F4" s="56"/>
      <c r="G4" s="56"/>
      <c r="H4" s="56"/>
      <c r="I4" s="57"/>
    </row>
    <row r="5" spans="1:9" ht="14.25" thickBot="1">
      <c r="A5" s="73"/>
      <c r="B5" s="55" t="s">
        <v>67</v>
      </c>
      <c r="C5" s="56"/>
      <c r="D5" s="56"/>
      <c r="E5" s="56"/>
      <c r="F5" s="56"/>
      <c r="G5" s="56"/>
      <c r="H5" s="56"/>
      <c r="I5" s="57"/>
    </row>
    <row r="6" spans="1:9" ht="14.25" thickBot="1">
      <c r="A6" s="74"/>
      <c r="B6" s="55" t="s">
        <v>68</v>
      </c>
      <c r="C6" s="56"/>
      <c r="D6" s="56"/>
      <c r="E6" s="56"/>
      <c r="F6" s="56"/>
      <c r="G6" s="56"/>
      <c r="H6" s="56"/>
      <c r="I6" s="57"/>
    </row>
    <row r="7" spans="1:9" ht="14.25" thickBot="1">
      <c r="A7" s="75"/>
      <c r="B7" s="52" t="s">
        <v>146</v>
      </c>
      <c r="C7" s="53"/>
      <c r="D7" s="53"/>
      <c r="E7" s="53"/>
      <c r="F7" s="53"/>
      <c r="G7" s="53"/>
      <c r="H7" s="53"/>
      <c r="I7" s="54"/>
    </row>
  </sheetData>
  <sheetProtection sheet="1" objects="1" scenarios="1"/>
  <mergeCells count="7">
    <mergeCell ref="B7:I7"/>
    <mergeCell ref="B6:I6"/>
    <mergeCell ref="B2:I2"/>
    <mergeCell ref="A1:I1"/>
    <mergeCell ref="B4:I4"/>
    <mergeCell ref="B3:I3"/>
    <mergeCell ref="B5:I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12"/>
  <dimension ref="A1:J63"/>
  <sheetViews>
    <sheetView zoomScale="70" zoomScaleNormal="70" workbookViewId="0" topLeftCell="A13">
      <selection activeCell="B40" sqref="B40"/>
    </sheetView>
  </sheetViews>
  <sheetFormatPr defaultColWidth="9.140625" defaultRowHeight="12.75"/>
  <cols>
    <col min="1" max="1" width="39.7109375" style="19" bestFit="1" customWidth="1"/>
    <col min="2" max="2" width="19.140625" style="1" bestFit="1" customWidth="1"/>
    <col min="3" max="3" width="12.421875" style="7" customWidth="1"/>
    <col min="4" max="4" width="114.57421875" style="19"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59" t="s">
        <v>0</v>
      </c>
      <c r="B3" s="60"/>
      <c r="C3" s="60"/>
      <c r="D3" s="60"/>
      <c r="E3" s="60"/>
      <c r="F3" s="61"/>
      <c r="G3" s="43"/>
      <c r="H3" s="43"/>
    </row>
    <row r="4" spans="1:10" ht="26.25" customHeight="1">
      <c r="A4" s="26" t="s">
        <v>31</v>
      </c>
      <c r="B4" s="45">
        <v>9</v>
      </c>
      <c r="C4" s="38" t="s">
        <v>9</v>
      </c>
      <c r="D4" s="22" t="s">
        <v>117</v>
      </c>
      <c r="E4" s="46">
        <v>0</v>
      </c>
      <c r="F4" s="47">
        <v>9</v>
      </c>
      <c r="G4" s="1"/>
      <c r="H4" s="1" t="s">
        <v>12</v>
      </c>
      <c r="I4" s="1" t="s">
        <v>14</v>
      </c>
      <c r="J4" s="1" t="s">
        <v>12</v>
      </c>
    </row>
    <row r="5" spans="1:10" ht="13.5">
      <c r="A5" s="23" t="s">
        <v>56</v>
      </c>
      <c r="B5" s="30">
        <v>-3</v>
      </c>
      <c r="C5" s="29" t="s">
        <v>1</v>
      </c>
      <c r="D5" s="20" t="s">
        <v>115</v>
      </c>
      <c r="E5" s="31">
        <v>-99</v>
      </c>
      <c r="F5" s="35">
        <v>99</v>
      </c>
      <c r="G5" s="1"/>
      <c r="H5" s="1" t="s">
        <v>20</v>
      </c>
      <c r="I5" s="1" t="s">
        <v>10</v>
      </c>
      <c r="J5" s="1" t="s">
        <v>11</v>
      </c>
    </row>
    <row r="6" spans="1:10" ht="13.5">
      <c r="A6" s="23" t="s">
        <v>57</v>
      </c>
      <c r="B6" s="30">
        <v>-1</v>
      </c>
      <c r="C6" s="29" t="s">
        <v>1</v>
      </c>
      <c r="D6" s="20" t="s">
        <v>118</v>
      </c>
      <c r="E6" s="31">
        <v>-99</v>
      </c>
      <c r="F6" s="35">
        <v>99</v>
      </c>
      <c r="G6" s="1"/>
      <c r="H6" s="1" t="s">
        <v>11</v>
      </c>
      <c r="I6" s="1" t="s">
        <v>15</v>
      </c>
      <c r="J6" s="1"/>
    </row>
    <row r="7" spans="1:8" ht="13.5">
      <c r="A7" s="24" t="s">
        <v>33</v>
      </c>
      <c r="B7" s="31">
        <f>10*LOG((2*10^(B5/10)*(10^(B4/10)-1)/(10^(B4/10)+1)),10)</f>
        <v>-1.0890212024392878</v>
      </c>
      <c r="C7" s="29" t="s">
        <v>1</v>
      </c>
      <c r="D7" s="20" t="s">
        <v>120</v>
      </c>
      <c r="E7" s="31"/>
      <c r="F7" s="35"/>
      <c r="G7" s="5"/>
      <c r="H7" s="6"/>
    </row>
    <row r="8" spans="1:8" ht="13.5">
      <c r="A8" s="24" t="s">
        <v>33</v>
      </c>
      <c r="B8" s="32">
        <f>10^(B7/10)</f>
        <v>0.7782119219305511</v>
      </c>
      <c r="C8" s="29" t="s">
        <v>95</v>
      </c>
      <c r="D8" s="20" t="s">
        <v>120</v>
      </c>
      <c r="E8" s="29"/>
      <c r="F8" s="36"/>
      <c r="G8" s="1"/>
      <c r="H8" s="6"/>
    </row>
    <row r="9" spans="1:8" ht="13.5">
      <c r="A9" s="24" t="s">
        <v>94</v>
      </c>
      <c r="B9" s="31">
        <f>10*LOG((2*10^(B6/10)*(10^(B4/10)-1)/(10^(B4/10)+1)),10)</f>
        <v>0.9109787975607121</v>
      </c>
      <c r="C9" s="29" t="s">
        <v>1</v>
      </c>
      <c r="D9" s="20" t="s">
        <v>119</v>
      </c>
      <c r="E9" s="31"/>
      <c r="F9" s="35"/>
      <c r="G9" s="5"/>
      <c r="H9" s="6"/>
    </row>
    <row r="10" spans="1:8" ht="13.5">
      <c r="A10" s="24" t="s">
        <v>94</v>
      </c>
      <c r="B10" s="32">
        <f>10^(B9/10)</f>
        <v>1.2333827773598098</v>
      </c>
      <c r="C10" s="29" t="s">
        <v>95</v>
      </c>
      <c r="D10" s="20" t="s">
        <v>119</v>
      </c>
      <c r="E10" s="29"/>
      <c r="F10" s="36"/>
      <c r="G10" s="1"/>
      <c r="H10" s="6"/>
    </row>
    <row r="11" spans="1:6" ht="13.5">
      <c r="A11" s="23" t="s">
        <v>34</v>
      </c>
      <c r="B11" s="28">
        <v>1580</v>
      </c>
      <c r="C11" s="29" t="s">
        <v>6</v>
      </c>
      <c r="D11" s="20" t="s">
        <v>61</v>
      </c>
      <c r="E11" s="31">
        <v>1200</v>
      </c>
      <c r="F11" s="35">
        <v>1600</v>
      </c>
    </row>
    <row r="12" spans="1:6" ht="13.5">
      <c r="A12" s="23" t="s">
        <v>35</v>
      </c>
      <c r="B12" s="28">
        <v>1600</v>
      </c>
      <c r="C12" s="29" t="s">
        <v>6</v>
      </c>
      <c r="D12" s="20" t="s">
        <v>62</v>
      </c>
      <c r="E12" s="31">
        <v>1200</v>
      </c>
      <c r="F12" s="35">
        <v>1600</v>
      </c>
    </row>
    <row r="13" spans="1:6" ht="13.5" customHeight="1">
      <c r="A13" s="24" t="s">
        <v>39</v>
      </c>
      <c r="B13" s="32">
        <f>(B12+B11)/2</f>
        <v>1590</v>
      </c>
      <c r="C13" s="29" t="s">
        <v>6</v>
      </c>
      <c r="D13" s="20" t="s">
        <v>121</v>
      </c>
      <c r="E13" s="31">
        <f>B11</f>
        <v>1580</v>
      </c>
      <c r="F13" s="35">
        <f>B12</f>
        <v>1600</v>
      </c>
    </row>
    <row r="14" spans="1:6" ht="13.5" customHeight="1">
      <c r="A14" s="23" t="s">
        <v>32</v>
      </c>
      <c r="B14" s="30">
        <v>0</v>
      </c>
      <c r="C14" s="29" t="s">
        <v>5</v>
      </c>
      <c r="D14" s="20" t="s">
        <v>122</v>
      </c>
      <c r="E14" s="31"/>
      <c r="F14" s="35"/>
    </row>
    <row r="15" spans="1:6" ht="13.5" customHeight="1" thickBot="1">
      <c r="A15" s="25" t="s">
        <v>43</v>
      </c>
      <c r="B15" s="33">
        <v>10312.5</v>
      </c>
      <c r="C15" s="34" t="s">
        <v>7</v>
      </c>
      <c r="D15" s="21" t="s">
        <v>106</v>
      </c>
      <c r="E15" s="34">
        <v>9500</v>
      </c>
      <c r="F15" s="37">
        <v>11500</v>
      </c>
    </row>
    <row r="16" spans="1:4" ht="14.25" thickBot="1">
      <c r="A16" s="6"/>
      <c r="B16" s="5"/>
      <c r="C16" s="4"/>
      <c r="D16" s="6"/>
    </row>
    <row r="17" spans="1:8" ht="14.25" thickBot="1">
      <c r="A17" s="63" t="s">
        <v>28</v>
      </c>
      <c r="B17" s="64"/>
      <c r="C17" s="64"/>
      <c r="D17" s="64"/>
      <c r="E17" s="64"/>
      <c r="F17" s="64"/>
      <c r="G17" s="43"/>
      <c r="H17" s="43"/>
    </row>
    <row r="18" spans="1:6" ht="27" customHeight="1">
      <c r="A18" s="26" t="s">
        <v>46</v>
      </c>
      <c r="B18" s="39" t="s">
        <v>14</v>
      </c>
      <c r="C18" s="38" t="s">
        <v>5</v>
      </c>
      <c r="D18" s="22" t="s">
        <v>123</v>
      </c>
      <c r="E18" s="38"/>
      <c r="F18" s="50"/>
    </row>
    <row r="19" spans="1:6" ht="27" customHeight="1">
      <c r="A19" s="23" t="s">
        <v>47</v>
      </c>
      <c r="B19" s="30" t="s">
        <v>12</v>
      </c>
      <c r="C19" s="40" t="s">
        <v>5</v>
      </c>
      <c r="D19" s="20" t="s">
        <v>124</v>
      </c>
      <c r="E19" s="29"/>
      <c r="F19" s="36"/>
    </row>
    <row r="20" spans="1:6" ht="13.5" customHeight="1">
      <c r="A20" s="23" t="s">
        <v>48</v>
      </c>
      <c r="B20" s="41">
        <v>0.35</v>
      </c>
      <c r="C20" s="29" t="s">
        <v>13</v>
      </c>
      <c r="D20" s="20" t="s">
        <v>100</v>
      </c>
      <c r="E20" s="29">
        <v>0</v>
      </c>
      <c r="F20" s="36">
        <v>1</v>
      </c>
    </row>
    <row r="21" spans="1:6" ht="13.5">
      <c r="A21" s="24" t="s">
        <v>49</v>
      </c>
      <c r="B21" s="31">
        <f>IF(B18="lambda^-4",(IF(Uc&lt;1000,850,IF(Uc&gt;1430,1550,1310))),Uc)</f>
        <v>1550</v>
      </c>
      <c r="C21" s="29" t="s">
        <v>6</v>
      </c>
      <c r="D21" s="20" t="s">
        <v>19</v>
      </c>
      <c r="E21" s="29"/>
      <c r="F21" s="36"/>
    </row>
    <row r="22" spans="1:6" ht="27">
      <c r="A22" s="24" t="s">
        <v>50</v>
      </c>
      <c r="B22" s="31">
        <f>fibre_loss(B18,B19,B21,B20,Uc)</f>
        <v>0.34412724530601435</v>
      </c>
      <c r="C22" s="29" t="s">
        <v>13</v>
      </c>
      <c r="D22" s="20" t="s">
        <v>125</v>
      </c>
      <c r="E22" s="29"/>
      <c r="F22" s="36"/>
    </row>
    <row r="23" spans="1:8" ht="13.5">
      <c r="A23" s="23" t="s">
        <v>30</v>
      </c>
      <c r="B23" s="42">
        <v>10</v>
      </c>
      <c r="C23" s="29" t="s">
        <v>8</v>
      </c>
      <c r="D23" s="20" t="s">
        <v>101</v>
      </c>
      <c r="E23" s="29">
        <v>0.5</v>
      </c>
      <c r="F23" s="36">
        <v>20</v>
      </c>
      <c r="G23" s="1"/>
      <c r="H23" s="1"/>
    </row>
    <row r="24" spans="1:6" ht="13.5" customHeight="1">
      <c r="A24" s="24" t="s">
        <v>51</v>
      </c>
      <c r="B24" s="31">
        <f>B22*B23</f>
        <v>3.4412724530601437</v>
      </c>
      <c r="C24" s="29" t="s">
        <v>9</v>
      </c>
      <c r="D24" s="20" t="s">
        <v>126</v>
      </c>
      <c r="E24" s="29"/>
      <c r="F24" s="36"/>
    </row>
    <row r="25" spans="1:8" ht="13.5" customHeight="1">
      <c r="A25" s="23" t="s">
        <v>40</v>
      </c>
      <c r="B25" s="41">
        <v>16</v>
      </c>
      <c r="C25" s="29" t="s">
        <v>5</v>
      </c>
      <c r="D25" s="20" t="s">
        <v>102</v>
      </c>
      <c r="E25" s="29">
        <v>2</v>
      </c>
      <c r="F25" s="36">
        <v>64</v>
      </c>
      <c r="G25" s="1"/>
      <c r="H25" s="1"/>
    </row>
    <row r="26" spans="1:8" ht="27" customHeight="1">
      <c r="A26" s="23" t="s">
        <v>54</v>
      </c>
      <c r="B26" s="30" t="s">
        <v>11</v>
      </c>
      <c r="C26" s="29" t="s">
        <v>5</v>
      </c>
      <c r="D26" s="20" t="s">
        <v>103</v>
      </c>
      <c r="E26" s="29"/>
      <c r="F26" s="36"/>
      <c r="G26" s="1"/>
      <c r="H26" s="1"/>
    </row>
    <row r="27" spans="1:6" ht="27" customHeight="1">
      <c r="A27" s="24" t="s">
        <v>52</v>
      </c>
      <c r="B27" s="31">
        <f>10*LOG(B25)+IF(B26="ave",0.564*LN(B25)+0.4,IF(B26="min",0.288*LN(B25)+0.09,0.663*LN(B25)+1.05))</f>
        <v>14.929426149404224</v>
      </c>
      <c r="C27" s="29" t="s">
        <v>9</v>
      </c>
      <c r="D27" s="20" t="s">
        <v>127</v>
      </c>
      <c r="E27" s="29"/>
      <c r="F27" s="36"/>
    </row>
    <row r="28" spans="1:8" ht="27" customHeight="1">
      <c r="A28" s="23" t="s">
        <v>63</v>
      </c>
      <c r="B28" s="41">
        <v>1</v>
      </c>
      <c r="C28" s="29" t="s">
        <v>9</v>
      </c>
      <c r="D28" s="20" t="s">
        <v>114</v>
      </c>
      <c r="E28" s="29"/>
      <c r="F28" s="36">
        <v>10</v>
      </c>
      <c r="G28" s="1"/>
      <c r="H28" s="1"/>
    </row>
    <row r="29" spans="1:6" ht="13.5" customHeight="1">
      <c r="A29" s="27" t="s">
        <v>53</v>
      </c>
      <c r="B29" s="32">
        <f>B32-B24-B27-B28</f>
        <v>0.6293013975356327</v>
      </c>
      <c r="C29" s="29" t="s">
        <v>9</v>
      </c>
      <c r="D29" s="20" t="s">
        <v>137</v>
      </c>
      <c r="E29" s="29"/>
      <c r="F29" s="36"/>
    </row>
    <row r="30" spans="1:6" ht="27" customHeight="1">
      <c r="A30" s="23" t="s">
        <v>29</v>
      </c>
      <c r="B30" s="30">
        <v>1</v>
      </c>
      <c r="C30" s="29" t="s">
        <v>9</v>
      </c>
      <c r="D30" s="20" t="s">
        <v>128</v>
      </c>
      <c r="E30" s="29">
        <v>0</v>
      </c>
      <c r="F30" s="36">
        <v>5</v>
      </c>
    </row>
    <row r="31" spans="1:6" ht="13.5" customHeight="1">
      <c r="A31" s="23" t="s">
        <v>26</v>
      </c>
      <c r="B31" s="30">
        <v>8</v>
      </c>
      <c r="C31" s="29" t="s">
        <v>9</v>
      </c>
      <c r="D31" s="20" t="s">
        <v>104</v>
      </c>
      <c r="E31" s="29">
        <v>0</v>
      </c>
      <c r="F31" s="35">
        <f>B32</f>
        <v>20</v>
      </c>
    </row>
    <row r="32" spans="1:6" ht="13.5" customHeight="1" thickBot="1">
      <c r="A32" s="23" t="s">
        <v>27</v>
      </c>
      <c r="B32" s="30">
        <v>20</v>
      </c>
      <c r="C32" s="29" t="s">
        <v>9</v>
      </c>
      <c r="D32" s="20" t="s">
        <v>105</v>
      </c>
      <c r="E32" s="29"/>
      <c r="F32" s="36">
        <v>29</v>
      </c>
    </row>
    <row r="33" spans="1:6" ht="13.5" customHeight="1" thickBot="1" thickTop="1">
      <c r="A33" s="76" t="s">
        <v>143</v>
      </c>
      <c r="B33" s="77">
        <f>B5-B49</f>
        <v>21</v>
      </c>
      <c r="C33" s="78" t="s">
        <v>9</v>
      </c>
      <c r="D33" s="79" t="s">
        <v>144</v>
      </c>
      <c r="E33" s="78"/>
      <c r="F33" s="80"/>
    </row>
    <row r="34" spans="1:6" ht="14.25" thickTop="1">
      <c r="A34" s="24" t="s">
        <v>23</v>
      </c>
      <c r="B34" s="31">
        <v>1300</v>
      </c>
      <c r="C34" s="29" t="s">
        <v>6</v>
      </c>
      <c r="D34" s="20" t="s">
        <v>109</v>
      </c>
      <c r="E34" s="29"/>
      <c r="F34" s="36"/>
    </row>
    <row r="35" spans="1:6" ht="13.5">
      <c r="A35" s="24" t="s">
        <v>22</v>
      </c>
      <c r="B35" s="31">
        <f>IF(Uc&gt;1312,1300,1324)</f>
        <v>1300</v>
      </c>
      <c r="C35" s="29" t="s">
        <v>6</v>
      </c>
      <c r="D35" s="20" t="s">
        <v>110</v>
      </c>
      <c r="E35" s="29"/>
      <c r="F35" s="36"/>
    </row>
    <row r="36" spans="1:6" ht="13.5">
      <c r="A36" s="24" t="s">
        <v>16</v>
      </c>
      <c r="B36" s="31">
        <f>IF(Uo=1320,0.11,0.093)</f>
        <v>0.093</v>
      </c>
      <c r="C36" s="29" t="s">
        <v>17</v>
      </c>
      <c r="D36" s="20" t="s">
        <v>111</v>
      </c>
      <c r="E36" s="29"/>
      <c r="F36" s="36"/>
    </row>
    <row r="37" spans="1:6" ht="13.5">
      <c r="A37" s="24" t="s">
        <v>25</v>
      </c>
      <c r="B37" s="31">
        <f>0.25*B36*B12*(1-(B34/B12)^4)</f>
        <v>20.988006591796875</v>
      </c>
      <c r="C37" s="29" t="s">
        <v>18</v>
      </c>
      <c r="D37" s="20" t="s">
        <v>112</v>
      </c>
      <c r="E37" s="29"/>
      <c r="F37" s="36"/>
    </row>
    <row r="38" spans="1:6" ht="13.5">
      <c r="A38" s="24" t="s">
        <v>24</v>
      </c>
      <c r="B38" s="31">
        <f>0.25*B36*B11*(1-(B35/B11)^4)</f>
        <v>19.899535412005942</v>
      </c>
      <c r="C38" s="29" t="s">
        <v>18</v>
      </c>
      <c r="D38" s="20" t="s">
        <v>113</v>
      </c>
      <c r="E38" s="29"/>
      <c r="F38" s="36"/>
    </row>
    <row r="39" spans="1:6" ht="27" customHeight="1">
      <c r="A39" s="24" t="s">
        <v>55</v>
      </c>
      <c r="B39" s="31">
        <f>5*LOG((1+8*(B14)*(-(B11^2/(2*PI()*3*10^5)*B38))*(B15/1000000)^2*B23)^2+(8*(-(B11^2/(2*PI()*3*10^5)*B38))*(B15/1000000)^2*B23)^2,10)</f>
        <v>0.1065141147548494</v>
      </c>
      <c r="C39" s="29" t="s">
        <v>9</v>
      </c>
      <c r="D39" s="20" t="s">
        <v>107</v>
      </c>
      <c r="E39" s="29"/>
      <c r="F39" s="36"/>
    </row>
    <row r="40" spans="1:6" ht="27" customHeight="1" thickBot="1">
      <c r="A40" s="25" t="s">
        <v>97</v>
      </c>
      <c r="B40" s="33">
        <v>1</v>
      </c>
      <c r="C40" s="34" t="s">
        <v>9</v>
      </c>
      <c r="D40" s="21" t="s">
        <v>138</v>
      </c>
      <c r="E40" s="34">
        <v>0</v>
      </c>
      <c r="F40" s="37">
        <v>10</v>
      </c>
    </row>
    <row r="41" ht="14.25" thickBot="1"/>
    <row r="42" spans="1:6" ht="14.25" thickBot="1">
      <c r="A42" s="59" t="s">
        <v>21</v>
      </c>
      <c r="B42" s="60"/>
      <c r="C42" s="60"/>
      <c r="D42" s="60"/>
      <c r="E42" s="60"/>
      <c r="F42" s="61"/>
    </row>
    <row r="43" spans="1:6" ht="27" customHeight="1">
      <c r="A43" s="48" t="s">
        <v>58</v>
      </c>
      <c r="B43" s="49">
        <f>B5-B32-B30</f>
        <v>-24</v>
      </c>
      <c r="C43" s="14" t="s">
        <v>1</v>
      </c>
      <c r="D43" s="22" t="s">
        <v>129</v>
      </c>
      <c r="E43" s="14"/>
      <c r="F43" s="15"/>
    </row>
    <row r="44" spans="1:6" ht="13.5" customHeight="1">
      <c r="A44" s="9" t="s">
        <v>59</v>
      </c>
      <c r="B44" s="5">
        <f>10*LOG((2*10^(B43/10)*(10^(B4/10)-1)/(10^(B4/10)+1)),10)</f>
        <v>-22.089021202439287</v>
      </c>
      <c r="C44" s="1" t="s">
        <v>1</v>
      </c>
      <c r="D44" s="20" t="s">
        <v>130</v>
      </c>
      <c r="E44" s="1"/>
      <c r="F44" s="12"/>
    </row>
    <row r="45" spans="1:6" ht="13.5" customHeight="1">
      <c r="A45" s="9" t="s">
        <v>59</v>
      </c>
      <c r="B45" s="5">
        <f>1000*10^(B44/10)</f>
        <v>6.181557021884848</v>
      </c>
      <c r="C45" s="1" t="s">
        <v>45</v>
      </c>
      <c r="D45" s="20" t="s">
        <v>130</v>
      </c>
      <c r="E45" s="1"/>
      <c r="F45" s="12"/>
    </row>
    <row r="46" spans="1:6" ht="13.5">
      <c r="A46" s="9" t="s">
        <v>60</v>
      </c>
      <c r="B46" s="2">
        <f>B43+B30</f>
        <v>-23</v>
      </c>
      <c r="C46" s="1" t="s">
        <v>1</v>
      </c>
      <c r="D46" s="20" t="s">
        <v>131</v>
      </c>
      <c r="E46" s="1"/>
      <c r="F46" s="12"/>
    </row>
    <row r="47" spans="1:6" ht="13.5">
      <c r="A47" s="9" t="s">
        <v>41</v>
      </c>
      <c r="B47" s="2">
        <f>10*LOG((2*10^(B46/10)*(10^(B4/10)-1)/(10^(B4/10)+1)),10)</f>
        <v>-21.089021202439287</v>
      </c>
      <c r="C47" s="1" t="s">
        <v>1</v>
      </c>
      <c r="D47" s="20" t="s">
        <v>132</v>
      </c>
      <c r="E47" s="1"/>
      <c r="F47" s="12"/>
    </row>
    <row r="48" spans="1:6" ht="14.25" thickBot="1">
      <c r="A48" s="9" t="s">
        <v>41</v>
      </c>
      <c r="B48" s="2">
        <f>1000*10^(B47/10)</f>
        <v>7.782119219305507</v>
      </c>
      <c r="C48" s="1" t="s">
        <v>45</v>
      </c>
      <c r="D48" s="20" t="s">
        <v>132</v>
      </c>
      <c r="E48" s="1"/>
      <c r="F48" s="12"/>
    </row>
    <row r="49" spans="1:6" ht="14.25" thickTop="1">
      <c r="A49" s="81" t="s">
        <v>141</v>
      </c>
      <c r="B49" s="82">
        <f>10*LOG(((10^(B51/10))/(2*(10^(B4/10)-1)/(10^(B4/10)+1))),10)</f>
        <v>-24</v>
      </c>
      <c r="C49" s="83" t="s">
        <v>1</v>
      </c>
      <c r="D49" s="84" t="s">
        <v>142</v>
      </c>
      <c r="E49" s="83"/>
      <c r="F49" s="85"/>
    </row>
    <row r="50" spans="1:6" ht="14.25" thickBot="1">
      <c r="A50" s="86" t="s">
        <v>141</v>
      </c>
      <c r="B50" s="87">
        <f>1000*10^(B49/10)</f>
        <v>3.981071705534972</v>
      </c>
      <c r="C50" s="88" t="s">
        <v>45</v>
      </c>
      <c r="D50" s="89" t="s">
        <v>142</v>
      </c>
      <c r="E50" s="88"/>
      <c r="F50" s="90"/>
    </row>
    <row r="51" spans="1:6" ht="14.25" thickTop="1">
      <c r="A51" s="9" t="s">
        <v>69</v>
      </c>
      <c r="B51" s="2">
        <f>B47-B40</f>
        <v>-22.089021202439287</v>
      </c>
      <c r="C51" s="1" t="s">
        <v>1</v>
      </c>
      <c r="D51" s="20" t="s">
        <v>133</v>
      </c>
      <c r="E51" s="1"/>
      <c r="F51" s="12"/>
    </row>
    <row r="52" spans="1:6" ht="13.5">
      <c r="A52" s="9" t="s">
        <v>69</v>
      </c>
      <c r="B52" s="2">
        <f>1000*10^(B51/10)</f>
        <v>6.181557021884848</v>
      </c>
      <c r="C52" s="1" t="s">
        <v>45</v>
      </c>
      <c r="D52" s="20" t="s">
        <v>133</v>
      </c>
      <c r="E52" s="1"/>
      <c r="F52" s="12"/>
    </row>
    <row r="53" spans="1:6" ht="14.25" thickBot="1">
      <c r="A53" s="10" t="s">
        <v>42</v>
      </c>
      <c r="B53" s="13">
        <f>B6-B31</f>
        <v>-9</v>
      </c>
      <c r="C53" s="3" t="s">
        <v>1</v>
      </c>
      <c r="D53" s="21" t="s">
        <v>108</v>
      </c>
      <c r="E53" s="3"/>
      <c r="F53" s="11"/>
    </row>
    <row r="54" ht="14.25" thickBot="1">
      <c r="C54" s="1"/>
    </row>
    <row r="55" spans="1:6" ht="14.25" thickBot="1">
      <c r="A55" s="59" t="s">
        <v>44</v>
      </c>
      <c r="B55" s="60"/>
      <c r="C55" s="60"/>
      <c r="D55" s="60"/>
      <c r="E55" s="60"/>
      <c r="F55" s="61"/>
    </row>
    <row r="56" spans="1:6" ht="13.5">
      <c r="A56" s="62" t="s">
        <v>116</v>
      </c>
      <c r="B56" s="62"/>
      <c r="C56" s="62"/>
      <c r="D56" s="44" t="str">
        <f>IF(B39&lt;=B30,"PASSED","FAILED")</f>
        <v>PASSED</v>
      </c>
      <c r="E56" s="4"/>
      <c r="F56" s="4"/>
    </row>
    <row r="57" ht="13.5">
      <c r="B57" s="7"/>
    </row>
    <row r="58" spans="1:6" s="8" customFormat="1" ht="13.5">
      <c r="A58" s="6"/>
      <c r="B58" s="5"/>
      <c r="D58" s="6"/>
      <c r="E58" s="6"/>
      <c r="F58" s="6"/>
    </row>
    <row r="59" spans="1:6" s="8" customFormat="1" ht="13.5">
      <c r="A59" s="6"/>
      <c r="B59" s="5"/>
      <c r="D59" s="6"/>
      <c r="E59" s="6"/>
      <c r="F59" s="6"/>
    </row>
    <row r="60" spans="1:6" s="8" customFormat="1" ht="13.5">
      <c r="A60" s="6"/>
      <c r="B60" s="5"/>
      <c r="D60" s="6"/>
      <c r="E60" s="6"/>
      <c r="F60" s="6"/>
    </row>
    <row r="61" spans="1:6" s="8" customFormat="1" ht="13.5">
      <c r="A61" s="6"/>
      <c r="B61" s="5"/>
      <c r="D61" s="6"/>
      <c r="E61" s="6"/>
      <c r="F61" s="6"/>
    </row>
    <row r="62" spans="1:6" s="8" customFormat="1" ht="13.5">
      <c r="A62" s="6"/>
      <c r="B62" s="5"/>
      <c r="D62" s="6"/>
      <c r="E62" s="6"/>
      <c r="F62" s="6"/>
    </row>
    <row r="63" spans="1:6" s="8" customFormat="1" ht="13.5">
      <c r="A63" s="6"/>
      <c r="B63" s="4"/>
      <c r="D63" s="6"/>
      <c r="E63" s="6"/>
      <c r="F63" s="6"/>
    </row>
  </sheetData>
  <sheetProtection sheet="1" objects="1" scenarios="1" selectLockedCells="1"/>
  <mergeCells count="5">
    <mergeCell ref="A3:F3"/>
    <mergeCell ref="A56:C56"/>
    <mergeCell ref="A17:F17"/>
    <mergeCell ref="A42:F42"/>
    <mergeCell ref="A55:F55"/>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B33">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Siemens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Hajduczenia</dc:creator>
  <cp:keywords/>
  <dc:description/>
  <cp:lastModifiedBy>Marek Hajduczenia</cp:lastModifiedBy>
  <dcterms:created xsi:type="dcterms:W3CDTF">2007-08-08T12:05:13Z</dcterms:created>
  <dcterms:modified xsi:type="dcterms:W3CDTF">2008-04-04T11:13:55Z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2070</vt:i4>
  </property>
</Properties>
</file>