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ynopsys-my.sharepoint.com/personal/lusted_synopsys_com/Documents/Documents/copy/web_elec/26_0421/"/>
    </mc:Choice>
  </mc:AlternateContent>
  <xr:revisionPtr revIDLastSave="242" documentId="8_{BE0D1736-7B86-4C2B-8A07-187AC6F9287F}" xr6:coauthVersionLast="47" xr6:coauthVersionMax="47" xr10:uidLastSave="{4688BDEC-22DE-42E9-B4ED-CCB0A365ABB9}"/>
  <bookViews>
    <workbookView xWindow="-108" yWindow="-108" windowWidth="23256" windowHeight="12456" xr2:uid="{00FEABD0-3F52-43EE-8C95-EDCDA18AD983}"/>
  </bookViews>
  <sheets>
    <sheet name="Title Page" sheetId="6" r:id="rId1"/>
    <sheet name="Annex 176C" sheetId="1" r:id="rId2"/>
    <sheet name="Annex 176D" sheetId="2" r:id="rId3"/>
    <sheet name="Clauses 180-183, 185" sheetId="5" r:id="rId4"/>
    <sheet name="Clauses 178-179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5" l="1"/>
  <c r="B3" i="3"/>
  <c r="B4" i="3" s="1"/>
  <c r="E8" i="3" s="1"/>
  <c r="K8" i="5"/>
  <c r="E25" i="3"/>
  <c r="D25" i="3"/>
  <c r="B8" i="1"/>
  <c r="A9" i="5"/>
  <c r="B4" i="5"/>
  <c r="E8" i="5" s="1"/>
  <c r="B1" i="5"/>
  <c r="E25" i="5" s="1"/>
  <c r="A9" i="3"/>
  <c r="B1" i="3"/>
  <c r="C25" i="3" s="1"/>
  <c r="A9" i="2"/>
  <c r="A10" i="2" s="1"/>
  <c r="A11" i="2" s="1"/>
  <c r="A12" i="2" s="1"/>
  <c r="B4" i="2"/>
  <c r="B8" i="2" s="1"/>
  <c r="B1" i="2"/>
  <c r="B25" i="2" s="1"/>
  <c r="B4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B1" i="1"/>
  <c r="C25" i="1" s="1"/>
  <c r="K8" i="3" l="1"/>
  <c r="C25" i="5"/>
  <c r="D25" i="5"/>
  <c r="B25" i="5"/>
  <c r="B25" i="3"/>
  <c r="C9" i="3"/>
  <c r="I9" i="3" s="1"/>
  <c r="H8" i="2"/>
  <c r="H11" i="2"/>
  <c r="E25" i="2"/>
  <c r="C25" i="2"/>
  <c r="D25" i="2"/>
  <c r="I18" i="1"/>
  <c r="I20" i="1"/>
  <c r="I23" i="1"/>
  <c r="I10" i="1"/>
  <c r="B25" i="1"/>
  <c r="E25" i="1"/>
  <c r="D25" i="1"/>
  <c r="B9" i="3"/>
  <c r="A10" i="3"/>
  <c r="B10" i="3" s="1"/>
  <c r="B8" i="5"/>
  <c r="H8" i="5" s="1"/>
  <c r="D8" i="5"/>
  <c r="J8" i="5" s="1"/>
  <c r="C9" i="5"/>
  <c r="I9" i="5" s="1"/>
  <c r="D9" i="5"/>
  <c r="J9" i="5" s="1"/>
  <c r="E9" i="5"/>
  <c r="K9" i="5" s="1"/>
  <c r="A10" i="5"/>
  <c r="C8" i="5"/>
  <c r="I8" i="5" s="1"/>
  <c r="B9" i="5"/>
  <c r="H9" i="5" s="1"/>
  <c r="D9" i="3"/>
  <c r="J9" i="3" s="1"/>
  <c r="E9" i="3"/>
  <c r="K9" i="3" s="1"/>
  <c r="B8" i="3"/>
  <c r="C8" i="3"/>
  <c r="I8" i="3" s="1"/>
  <c r="D8" i="3"/>
  <c r="J8" i="3" s="1"/>
  <c r="D10" i="2"/>
  <c r="E11" i="2"/>
  <c r="C8" i="2"/>
  <c r="D8" i="2"/>
  <c r="E8" i="2"/>
  <c r="C9" i="2"/>
  <c r="B9" i="2"/>
  <c r="H9" i="2" s="1"/>
  <c r="D9" i="2"/>
  <c r="E9" i="2"/>
  <c r="E10" i="2"/>
  <c r="B12" i="2"/>
  <c r="H12" i="2" s="1"/>
  <c r="C12" i="2"/>
  <c r="B10" i="2"/>
  <c r="H10" i="2" s="1"/>
  <c r="D12" i="2"/>
  <c r="C10" i="2"/>
  <c r="E12" i="2"/>
  <c r="A13" i="2"/>
  <c r="B11" i="2"/>
  <c r="C11" i="2"/>
  <c r="D11" i="2"/>
  <c r="B23" i="1"/>
  <c r="E22" i="1"/>
  <c r="B17" i="1"/>
  <c r="E16" i="1"/>
  <c r="D16" i="1"/>
  <c r="B14" i="1"/>
  <c r="E13" i="1"/>
  <c r="C16" i="1"/>
  <c r="I16" i="1" s="1"/>
  <c r="D22" i="1"/>
  <c r="D13" i="1"/>
  <c r="C22" i="1"/>
  <c r="I22" i="1" s="1"/>
  <c r="C13" i="1"/>
  <c r="I13" i="1" s="1"/>
  <c r="B20" i="1"/>
  <c r="B11" i="1"/>
  <c r="E19" i="1"/>
  <c r="E10" i="1"/>
  <c r="D19" i="1"/>
  <c r="D10" i="1"/>
  <c r="C19" i="1"/>
  <c r="I19" i="1" s="1"/>
  <c r="C10" i="1"/>
  <c r="B16" i="1"/>
  <c r="B13" i="1"/>
  <c r="B10" i="1"/>
  <c r="E21" i="1"/>
  <c r="E18" i="1"/>
  <c r="E15" i="1"/>
  <c r="E12" i="1"/>
  <c r="E9" i="1"/>
  <c r="B19" i="1"/>
  <c r="D21" i="1"/>
  <c r="D18" i="1"/>
  <c r="D15" i="1"/>
  <c r="D12" i="1"/>
  <c r="D9" i="1"/>
  <c r="B22" i="1"/>
  <c r="C21" i="1"/>
  <c r="I21" i="1" s="1"/>
  <c r="C18" i="1"/>
  <c r="C15" i="1"/>
  <c r="I15" i="1" s="1"/>
  <c r="C12" i="1"/>
  <c r="I12" i="1" s="1"/>
  <c r="C9" i="1"/>
  <c r="I9" i="1" s="1"/>
  <c r="B21" i="1"/>
  <c r="B18" i="1"/>
  <c r="B12" i="1"/>
  <c r="B9" i="1"/>
  <c r="B15" i="1"/>
  <c r="E23" i="1"/>
  <c r="E20" i="1"/>
  <c r="E17" i="1"/>
  <c r="E14" i="1"/>
  <c r="E11" i="1"/>
  <c r="E8" i="1"/>
  <c r="D23" i="1"/>
  <c r="D20" i="1"/>
  <c r="D17" i="1"/>
  <c r="D11" i="1"/>
  <c r="D8" i="1"/>
  <c r="D14" i="1"/>
  <c r="C23" i="1"/>
  <c r="C20" i="1"/>
  <c r="C17" i="1"/>
  <c r="I17" i="1" s="1"/>
  <c r="C14" i="1"/>
  <c r="I14" i="1" s="1"/>
  <c r="C11" i="1"/>
  <c r="I11" i="1" s="1"/>
  <c r="C8" i="1"/>
  <c r="I8" i="1" s="1"/>
  <c r="H8" i="3" l="1"/>
  <c r="H9" i="3"/>
  <c r="H10" i="3"/>
  <c r="D10" i="3"/>
  <c r="J10" i="3" s="1"/>
  <c r="J8" i="2"/>
  <c r="J12" i="2"/>
  <c r="J10" i="2"/>
  <c r="J11" i="2"/>
  <c r="J9" i="2"/>
  <c r="I8" i="2"/>
  <c r="I12" i="2"/>
  <c r="I13" i="2"/>
  <c r="I10" i="2"/>
  <c r="I9" i="2"/>
  <c r="I11" i="2"/>
  <c r="K10" i="2"/>
  <c r="K8" i="2"/>
  <c r="K12" i="2"/>
  <c r="K11" i="2"/>
  <c r="K9" i="2"/>
  <c r="J8" i="1"/>
  <c r="J11" i="1"/>
  <c r="J14" i="1"/>
  <c r="J17" i="1"/>
  <c r="J20" i="1"/>
  <c r="J23" i="1"/>
  <c r="J12" i="1"/>
  <c r="J15" i="1"/>
  <c r="J18" i="1"/>
  <c r="J21" i="1"/>
  <c r="J13" i="1"/>
  <c r="J16" i="1"/>
  <c r="J19" i="1"/>
  <c r="J22" i="1"/>
  <c r="J9" i="1"/>
  <c r="J10" i="1"/>
  <c r="K11" i="1"/>
  <c r="K14" i="1"/>
  <c r="K17" i="1"/>
  <c r="K20" i="1"/>
  <c r="K23" i="1"/>
  <c r="K12" i="1"/>
  <c r="K15" i="1"/>
  <c r="K18" i="1"/>
  <c r="K21" i="1"/>
  <c r="K8" i="1"/>
  <c r="K13" i="1"/>
  <c r="K16" i="1"/>
  <c r="K19" i="1"/>
  <c r="K22" i="1"/>
  <c r="K9" i="1"/>
  <c r="K10" i="1"/>
  <c r="H8" i="1"/>
  <c r="H12" i="1"/>
  <c r="H15" i="1"/>
  <c r="H18" i="1"/>
  <c r="H21" i="1"/>
  <c r="H13" i="1"/>
  <c r="H16" i="1"/>
  <c r="H19" i="1"/>
  <c r="H22" i="1"/>
  <c r="H9" i="1"/>
  <c r="H11" i="1"/>
  <c r="H14" i="1"/>
  <c r="H17" i="1"/>
  <c r="H20" i="1"/>
  <c r="H23" i="1"/>
  <c r="H10" i="1"/>
  <c r="E10" i="3"/>
  <c r="K10" i="3" s="1"/>
  <c r="C10" i="3"/>
  <c r="I10" i="3" s="1"/>
  <c r="A11" i="3"/>
  <c r="E11" i="3" s="1"/>
  <c r="K11" i="3" s="1"/>
  <c r="A11" i="5"/>
  <c r="E10" i="5"/>
  <c r="K10" i="5" s="1"/>
  <c r="D10" i="5"/>
  <c r="J10" i="5" s="1"/>
  <c r="C10" i="5"/>
  <c r="I10" i="5" s="1"/>
  <c r="B10" i="5"/>
  <c r="H10" i="5" s="1"/>
  <c r="A14" i="2"/>
  <c r="B13" i="2"/>
  <c r="H13" i="2" s="1"/>
  <c r="E13" i="2"/>
  <c r="K13" i="2" s="1"/>
  <c r="D13" i="2"/>
  <c r="J13" i="2" s="1"/>
  <c r="C13" i="2"/>
  <c r="A12" i="3" l="1"/>
  <c r="B11" i="3"/>
  <c r="H11" i="3" s="1"/>
  <c r="C11" i="3"/>
  <c r="I11" i="3" s="1"/>
  <c r="D11" i="3"/>
  <c r="J11" i="3" s="1"/>
  <c r="E11" i="5"/>
  <c r="K11" i="5" s="1"/>
  <c r="D11" i="5"/>
  <c r="J11" i="5" s="1"/>
  <c r="C11" i="5"/>
  <c r="I11" i="5" s="1"/>
  <c r="B11" i="5"/>
  <c r="H11" i="5" s="1"/>
  <c r="A12" i="5"/>
  <c r="A13" i="3"/>
  <c r="B12" i="3"/>
  <c r="H12" i="3" s="1"/>
  <c r="E12" i="3"/>
  <c r="K12" i="3" s="1"/>
  <c r="D12" i="3"/>
  <c r="J12" i="3" s="1"/>
  <c r="C12" i="3"/>
  <c r="I12" i="3" s="1"/>
  <c r="B14" i="2"/>
  <c r="H14" i="2" s="1"/>
  <c r="D14" i="2"/>
  <c r="J14" i="2" s="1"/>
  <c r="C14" i="2"/>
  <c r="I14" i="2" s="1"/>
  <c r="A15" i="2"/>
  <c r="E14" i="2"/>
  <c r="K14" i="2" s="1"/>
  <c r="A13" i="5" l="1"/>
  <c r="E12" i="5"/>
  <c r="K12" i="5" s="1"/>
  <c r="D12" i="5"/>
  <c r="J12" i="5" s="1"/>
  <c r="C12" i="5"/>
  <c r="I12" i="5" s="1"/>
  <c r="B12" i="5"/>
  <c r="H12" i="5" s="1"/>
  <c r="A14" i="3"/>
  <c r="E13" i="3"/>
  <c r="K13" i="3" s="1"/>
  <c r="D13" i="3"/>
  <c r="J13" i="3" s="1"/>
  <c r="C13" i="3"/>
  <c r="I13" i="3" s="1"/>
  <c r="B13" i="3"/>
  <c r="H13" i="3" s="1"/>
  <c r="D15" i="2"/>
  <c r="J15" i="2" s="1"/>
  <c r="A16" i="2"/>
  <c r="E15" i="2"/>
  <c r="K15" i="2" s="1"/>
  <c r="C15" i="2"/>
  <c r="I15" i="2" s="1"/>
  <c r="B15" i="2"/>
  <c r="H15" i="2" s="1"/>
  <c r="A14" i="5" l="1"/>
  <c r="E13" i="5"/>
  <c r="K13" i="5" s="1"/>
  <c r="D13" i="5"/>
  <c r="J13" i="5" s="1"/>
  <c r="C13" i="5"/>
  <c r="I13" i="5" s="1"/>
  <c r="B13" i="5"/>
  <c r="H13" i="5" s="1"/>
  <c r="B14" i="3"/>
  <c r="H14" i="3" s="1"/>
  <c r="D14" i="3"/>
  <c r="J14" i="3" s="1"/>
  <c r="A15" i="3"/>
  <c r="E14" i="3"/>
  <c r="K14" i="3" s="1"/>
  <c r="C14" i="3"/>
  <c r="I14" i="3" s="1"/>
  <c r="D16" i="2"/>
  <c r="J16" i="2" s="1"/>
  <c r="C16" i="2"/>
  <c r="I16" i="2" s="1"/>
  <c r="A17" i="2"/>
  <c r="B16" i="2"/>
  <c r="H16" i="2" s="1"/>
  <c r="E16" i="2"/>
  <c r="K16" i="2" s="1"/>
  <c r="B14" i="5" l="1"/>
  <c r="H14" i="5" s="1"/>
  <c r="A15" i="5"/>
  <c r="C14" i="5"/>
  <c r="I14" i="5" s="1"/>
  <c r="E14" i="5"/>
  <c r="K14" i="5" s="1"/>
  <c r="D14" i="5"/>
  <c r="J14" i="5" s="1"/>
  <c r="C15" i="3"/>
  <c r="I15" i="3" s="1"/>
  <c r="A16" i="3"/>
  <c r="E15" i="3"/>
  <c r="K15" i="3" s="1"/>
  <c r="D15" i="3"/>
  <c r="J15" i="3" s="1"/>
  <c r="B15" i="3"/>
  <c r="H15" i="3" s="1"/>
  <c r="A18" i="2"/>
  <c r="E17" i="2"/>
  <c r="K17" i="2" s="1"/>
  <c r="D17" i="2"/>
  <c r="J17" i="2" s="1"/>
  <c r="C17" i="2"/>
  <c r="I17" i="2" s="1"/>
  <c r="B17" i="2"/>
  <c r="H17" i="2" s="1"/>
  <c r="A16" i="5" l="1"/>
  <c r="E15" i="5"/>
  <c r="K15" i="5" s="1"/>
  <c r="D15" i="5"/>
  <c r="J15" i="5" s="1"/>
  <c r="C15" i="5"/>
  <c r="I15" i="5" s="1"/>
  <c r="B15" i="5"/>
  <c r="H15" i="5" s="1"/>
  <c r="D16" i="3"/>
  <c r="J16" i="3" s="1"/>
  <c r="C16" i="3"/>
  <c r="I16" i="3" s="1"/>
  <c r="A17" i="3"/>
  <c r="B16" i="3"/>
  <c r="H16" i="3" s="1"/>
  <c r="E16" i="3"/>
  <c r="K16" i="3" s="1"/>
  <c r="A19" i="2"/>
  <c r="E18" i="2"/>
  <c r="K18" i="2" s="1"/>
  <c r="B18" i="2"/>
  <c r="H18" i="2" s="1"/>
  <c r="D18" i="2"/>
  <c r="J18" i="2" s="1"/>
  <c r="C18" i="2"/>
  <c r="I18" i="2" s="1"/>
  <c r="D16" i="5" l="1"/>
  <c r="J16" i="5" s="1"/>
  <c r="C16" i="5"/>
  <c r="I16" i="5" s="1"/>
  <c r="B16" i="5"/>
  <c r="H16" i="5" s="1"/>
  <c r="E16" i="5"/>
  <c r="K16" i="5" s="1"/>
  <c r="A17" i="5"/>
  <c r="E17" i="3"/>
  <c r="K17" i="3" s="1"/>
  <c r="A18" i="3"/>
  <c r="D17" i="3"/>
  <c r="J17" i="3" s="1"/>
  <c r="C17" i="3"/>
  <c r="I17" i="3" s="1"/>
  <c r="B17" i="3"/>
  <c r="H17" i="3" s="1"/>
  <c r="B19" i="2"/>
  <c r="H19" i="2" s="1"/>
  <c r="C19" i="2"/>
  <c r="I19" i="2" s="1"/>
  <c r="A20" i="2"/>
  <c r="E19" i="2"/>
  <c r="K19" i="2" s="1"/>
  <c r="D19" i="2"/>
  <c r="J19" i="2" s="1"/>
  <c r="A18" i="5" l="1"/>
  <c r="E17" i="5"/>
  <c r="K17" i="5" s="1"/>
  <c r="D17" i="5"/>
  <c r="J17" i="5" s="1"/>
  <c r="C17" i="5"/>
  <c r="I17" i="5" s="1"/>
  <c r="B17" i="5"/>
  <c r="H17" i="5" s="1"/>
  <c r="A19" i="3"/>
  <c r="E18" i="3"/>
  <c r="K18" i="3" s="1"/>
  <c r="D18" i="3"/>
  <c r="J18" i="3" s="1"/>
  <c r="C18" i="3"/>
  <c r="I18" i="3" s="1"/>
  <c r="B18" i="3"/>
  <c r="H18" i="3" s="1"/>
  <c r="C20" i="2"/>
  <c r="I20" i="2" s="1"/>
  <c r="A21" i="2"/>
  <c r="E20" i="2"/>
  <c r="K20" i="2" s="1"/>
  <c r="D20" i="2"/>
  <c r="J20" i="2" s="1"/>
  <c r="B20" i="2"/>
  <c r="H20" i="2" s="1"/>
  <c r="A19" i="5" l="1"/>
  <c r="E18" i="5"/>
  <c r="K18" i="5" s="1"/>
  <c r="D18" i="5"/>
  <c r="J18" i="5" s="1"/>
  <c r="C18" i="5"/>
  <c r="I18" i="5" s="1"/>
  <c r="B18" i="5"/>
  <c r="H18" i="5" s="1"/>
  <c r="A20" i="3"/>
  <c r="C19" i="3"/>
  <c r="I19" i="3" s="1"/>
  <c r="B19" i="3"/>
  <c r="H19" i="3" s="1"/>
  <c r="E19" i="3"/>
  <c r="K19" i="3" s="1"/>
  <c r="D19" i="3"/>
  <c r="J19" i="3" s="1"/>
  <c r="C21" i="2"/>
  <c r="I21" i="2" s="1"/>
  <c r="B21" i="2"/>
  <c r="H21" i="2" s="1"/>
  <c r="E21" i="2"/>
  <c r="K21" i="2" s="1"/>
  <c r="D21" i="2"/>
  <c r="J21" i="2" s="1"/>
  <c r="A22" i="2"/>
  <c r="A20" i="5" l="1"/>
  <c r="E19" i="5"/>
  <c r="K19" i="5" s="1"/>
  <c r="B19" i="5"/>
  <c r="H19" i="5" s="1"/>
  <c r="D19" i="5"/>
  <c r="J19" i="5" s="1"/>
  <c r="C19" i="5"/>
  <c r="I19" i="5" s="1"/>
  <c r="A21" i="3"/>
  <c r="E20" i="3"/>
  <c r="K20" i="3" s="1"/>
  <c r="D20" i="3"/>
  <c r="J20" i="3" s="1"/>
  <c r="C20" i="3"/>
  <c r="I20" i="3" s="1"/>
  <c r="B20" i="3"/>
  <c r="H20" i="3" s="1"/>
  <c r="E22" i="2"/>
  <c r="K22" i="2" s="1"/>
  <c r="A23" i="2"/>
  <c r="D22" i="2"/>
  <c r="J22" i="2" s="1"/>
  <c r="C22" i="2"/>
  <c r="I22" i="2" s="1"/>
  <c r="B22" i="2"/>
  <c r="H22" i="2" s="1"/>
  <c r="A21" i="5" l="1"/>
  <c r="E20" i="5"/>
  <c r="K20" i="5" s="1"/>
  <c r="D20" i="5"/>
  <c r="J20" i="5" s="1"/>
  <c r="C20" i="5"/>
  <c r="I20" i="5" s="1"/>
  <c r="B20" i="5"/>
  <c r="H20" i="5" s="1"/>
  <c r="C21" i="3"/>
  <c r="I21" i="3" s="1"/>
  <c r="B21" i="3"/>
  <c r="H21" i="3" s="1"/>
  <c r="E21" i="3"/>
  <c r="K21" i="3" s="1"/>
  <c r="D21" i="3"/>
  <c r="J21" i="3" s="1"/>
  <c r="A22" i="3"/>
  <c r="E23" i="2"/>
  <c r="K23" i="2" s="1"/>
  <c r="D23" i="2"/>
  <c r="J23" i="2" s="1"/>
  <c r="C23" i="2"/>
  <c r="I23" i="2" s="1"/>
  <c r="B23" i="2"/>
  <c r="H23" i="2" s="1"/>
  <c r="C21" i="5" l="1"/>
  <c r="I21" i="5" s="1"/>
  <c r="B21" i="5"/>
  <c r="H21" i="5" s="1"/>
  <c r="D21" i="5"/>
  <c r="J21" i="5" s="1"/>
  <c r="A22" i="5"/>
  <c r="E21" i="5"/>
  <c r="K21" i="5" s="1"/>
  <c r="A23" i="3"/>
  <c r="E22" i="3"/>
  <c r="K22" i="3" s="1"/>
  <c r="D22" i="3"/>
  <c r="J22" i="3" s="1"/>
  <c r="C22" i="3"/>
  <c r="I22" i="3" s="1"/>
  <c r="B22" i="3"/>
  <c r="H22" i="3" s="1"/>
  <c r="A23" i="5" l="1"/>
  <c r="E22" i="5"/>
  <c r="K22" i="5" s="1"/>
  <c r="D22" i="5"/>
  <c r="J22" i="5" s="1"/>
  <c r="C22" i="5"/>
  <c r="I22" i="5" s="1"/>
  <c r="B22" i="5"/>
  <c r="H22" i="5" s="1"/>
  <c r="E23" i="3"/>
  <c r="K23" i="3" s="1"/>
  <c r="D23" i="3"/>
  <c r="J23" i="3" s="1"/>
  <c r="C23" i="3"/>
  <c r="I23" i="3" s="1"/>
  <c r="B23" i="3"/>
  <c r="H23" i="3" s="1"/>
  <c r="E23" i="5" l="1"/>
  <c r="K23" i="5" s="1"/>
  <c r="D23" i="5"/>
  <c r="J23" i="5" s="1"/>
  <c r="C23" i="5"/>
  <c r="I23" i="5" s="1"/>
  <c r="B23" i="5"/>
  <c r="H23" i="5" s="1"/>
</calcChain>
</file>

<file path=xl/sharedStrings.xml><?xml version="1.0" encoding="utf-8"?>
<sst xmlns="http://schemas.openxmlformats.org/spreadsheetml/2006/main" count="91" uniqueCount="24">
  <si>
    <t>Bits per codeword</t>
  </si>
  <si>
    <t>Error mask</t>
  </si>
  <si>
    <t>k</t>
  </si>
  <si>
    <t>Req Hmax(k)</t>
  </si>
  <si>
    <t>BER_max</t>
  </si>
  <si>
    <t>RSSER</t>
  </si>
  <si>
    <t>p=1</t>
  </si>
  <si>
    <t>p=2</t>
  </si>
  <si>
    <t>p=4</t>
  </si>
  <si>
    <t>Bit rate per lane</t>
  </si>
  <si>
    <t>p=8</t>
  </si>
  <si>
    <t>Measurement time required for 3/Hmax(k) codewords [seconds]</t>
  </si>
  <si>
    <t>More than a minute</t>
  </si>
  <si>
    <t>More than a day</t>
  </si>
  <si>
    <t>more than a year</t>
  </si>
  <si>
    <t>Bits/second</t>
  </si>
  <si>
    <t>Codeword time
[seconds]</t>
  </si>
  <si>
    <t>(Table 176C–5)</t>
  </si>
  <si>
    <t>(Table 176D–9)</t>
  </si>
  <si>
    <t>(Table 178–10, Table 179–12)</t>
  </si>
  <si>
    <t>(Table 180–19, Table 182–17, Table 185–15)</t>
  </si>
  <si>
    <t>Error ratio requirements in receiver tests </t>
  </si>
  <si>
    <t>Adee Ran, Cisco</t>
  </si>
  <si>
    <t>IEEE P802.3dj Ad Hoc 21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</si>
</sst>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E+00"/>
    <numFmt numFmtId="165" formatCode="0.000E+00"/>
  </numFmts>
  <fonts count="1" x14ac:knownFonts="1"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1" fontId="0" fillId="0" borderId="0" xfId="0" applyNumberFormat="1"/>
    <xf numFmtId="164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0" xfId="0" applyAlignment="1">
      <alignment wrapText="1"/>
    </xf>
    <xf numFmtId="165" fontId="0" fillId="0" borderId="0" xfId="0" applyNumberFormat="1"/>
  </cellXfs>
  <cellStyles count="1">
    <cellStyle name="Normal" xfId="0" builtinId="0"/>
  </cellStyles>
  <dxfs count="12"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Measurement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'Annex 176C'!$H$7</c:f>
              <c:strCache>
                <c:ptCount val="1"/>
                <c:pt idx="0">
                  <c:v>p=1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'Annex 176C'!$A$8:$A$23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xVal>
          <c:yVal>
            <c:numRef>
              <c:f>'Annex 176C'!$H$8:$H$23</c:f>
              <c:numCache>
                <c:formatCode>0.0E+00</c:formatCode>
                <c:ptCount val="16"/>
                <c:pt idx="0">
                  <c:v>1.843113728479229E-6</c:v>
                </c:pt>
                <c:pt idx="1">
                  <c:v>8.485383333156949E-5</c:v>
                </c:pt>
                <c:pt idx="2">
                  <c:v>5.8706015030612095E-3</c:v>
                </c:pt>
                <c:pt idx="3">
                  <c:v>0.54254341193971123</c:v>
                </c:pt>
                <c:pt idx="4">
                  <c:v>62.791362283918829</c:v>
                </c:pt>
                <c:pt idx="5">
                  <c:v>8736.7831628852218</c:v>
                </c:pt>
                <c:pt idx="6">
                  <c:v>1420877.0123673861</c:v>
                </c:pt>
                <c:pt idx="7">
                  <c:v>264582646.36807057</c:v>
                </c:pt>
                <c:pt idx="8">
                  <c:v>55530072733.808205</c:v>
                </c:pt>
                <c:pt idx="9">
                  <c:v>12973693298757.426</c:v>
                </c:pt>
                <c:pt idx="10">
                  <c:v>3340444200588997.5</c:v>
                </c:pt>
                <c:pt idx="11">
                  <c:v>9.4004236237531776E+17</c:v>
                </c:pt>
                <c:pt idx="12">
                  <c:v>2.8712321735636576E+20</c:v>
                </c:pt>
                <c:pt idx="13">
                  <c:v>9.4621753725054381E+22</c:v>
                </c:pt>
                <c:pt idx="14">
                  <c:v>3.3473070257973475E+25</c:v>
                </c:pt>
                <c:pt idx="15">
                  <c:v>1.2654617605935106E+28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A07-4E99-A678-870651C6F887}"/>
            </c:ext>
          </c:extLst>
        </c:ser>
        <c:ser>
          <c:idx val="1"/>
          <c:order val="1"/>
          <c:tx>
            <c:strRef>
              <c:f>'Annex 176C'!$I$7</c:f>
              <c:strCache>
                <c:ptCount val="1"/>
                <c:pt idx="0">
                  <c:v>p=2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'Annex 176C'!$A$8:$A$23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xVal>
          <c:yVal>
            <c:numRef>
              <c:f>'Annex 176C'!$I$8:$I$23</c:f>
              <c:numCache>
                <c:formatCode>0.0E+00</c:formatCode>
                <c:ptCount val="16"/>
                <c:pt idx="0">
                  <c:v>1.8034404668797498E-6</c:v>
                </c:pt>
                <c:pt idx="1">
                  <c:v>1.6636106113085853E-4</c:v>
                </c:pt>
                <c:pt idx="2">
                  <c:v>2.3104593872902483E-2</c:v>
                </c:pt>
                <c:pt idx="3">
                  <c:v>4.2943280416724914</c:v>
                </c:pt>
                <c:pt idx="4">
                  <c:v>1001.427685662309</c:v>
                </c:pt>
                <c:pt idx="5">
                  <c:v>281286.40945081611</c:v>
                </c:pt>
                <c:pt idx="6">
                  <c:v>92523982.844354764</c:v>
                </c:pt>
                <c:pt idx="7">
                  <c:v>34913034619.03315</c:v>
                </c:pt>
                <c:pt idx="8">
                  <c:v>14876999493410.957</c:v>
                </c:pt>
                <c:pt idx="9">
                  <c:v>7070477854103682</c:v>
                </c:pt>
                <c:pt idx="10">
                  <c:v>3.7104734361908541E+18</c:v>
                </c:pt>
                <c:pt idx="11">
                  <c:v>2.1323536410121418E+21</c:v>
                </c:pt>
                <c:pt idx="12">
                  <c:v>1.3326570557040749E+24</c:v>
                </c:pt>
                <c:pt idx="13">
                  <c:v>9.0040073570684096E+26</c:v>
                </c:pt>
                <c:pt idx="14">
                  <c:v>6.543295907931858E+29</c:v>
                </c:pt>
                <c:pt idx="15">
                  <c:v>5.0918146560860525E+32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A07-4E99-A678-870651C6F887}"/>
            </c:ext>
          </c:extLst>
        </c:ser>
        <c:ser>
          <c:idx val="2"/>
          <c:order val="2"/>
          <c:tx>
            <c:strRef>
              <c:f>'Annex 176C'!$J$7</c:f>
              <c:strCache>
                <c:ptCount val="1"/>
                <c:pt idx="0">
                  <c:v>p=4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'Annex 176C'!$A$8:$A$23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xVal>
          <c:yVal>
            <c:numRef>
              <c:f>'Annex 176C'!$J$8:$J$23</c:f>
              <c:numCache>
                <c:formatCode>0.0E+00</c:formatCode>
                <c:ptCount val="16"/>
                <c:pt idx="0">
                  <c:v>1.7839252338552762E-6</c:v>
                </c:pt>
                <c:pt idx="1">
                  <c:v>3.3034066784356375E-4</c:v>
                </c:pt>
                <c:pt idx="2">
                  <c:v>9.2441645054171545E-2</c:v>
                </c:pt>
                <c:pt idx="3">
                  <c:v>34.750830038506081</c:v>
                </c:pt>
                <c:pt idx="4">
                  <c:v>16453.201712317401</c:v>
                </c:pt>
                <c:pt idx="5">
                  <c:v>9419319.8284575455</c:v>
                </c:pt>
                <c:pt idx="6">
                  <c:v>6339622494.367219</c:v>
                </c:pt>
                <c:pt idx="7">
                  <c:v>4914200151725.3301</c:v>
                </c:pt>
                <c:pt idx="8">
                  <c:v>4318913911489539.5</c:v>
                </c:pt>
                <c:pt idx="9">
                  <c:v>4.2506954781770209E+18</c:v>
                </c:pt>
                <c:pt idx="10">
                  <c:v>4.6384331266485398E+21</c:v>
                </c:pt>
                <c:pt idx="11">
                  <c:v>5.5658525810732011E+24</c:v>
                </c:pt>
                <c:pt idx="12">
                  <c:v>7.293609929324691E+27</c:v>
                </c:pt>
                <c:pt idx="13">
                  <c:v>1.0376589202929685E+31</c:v>
                </c:pt>
                <c:pt idx="14">
                  <c:v>1.5946861370821895E+34</c:v>
                </c:pt>
                <c:pt idx="15">
                  <c:v>2.635718335474576E+37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A07-4E99-A678-870651C6F887}"/>
            </c:ext>
          </c:extLst>
        </c:ser>
        <c:ser>
          <c:idx val="3"/>
          <c:order val="3"/>
          <c:tx>
            <c:strRef>
              <c:f>'Annex 176C'!$K$7</c:f>
              <c:strCache>
                <c:ptCount val="1"/>
                <c:pt idx="0">
                  <c:v>p=8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'Annex 176C'!$A$8:$A$23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xVal>
          <c:yVal>
            <c:numRef>
              <c:f>'Annex 176C'!$K$8:$K$23</c:f>
              <c:numCache>
                <c:formatCode>0.0E+00</c:formatCode>
                <c:ptCount val="16"/>
                <c:pt idx="0">
                  <c:v>1.7742469519515196E-6</c:v>
                </c:pt>
                <c:pt idx="1">
                  <c:v>6.6200066753883415E-4</c:v>
                </c:pt>
                <c:pt idx="2">
                  <c:v>0.37611868854825564</c:v>
                </c:pt>
                <c:pt idx="3">
                  <c:v>289.30818080255455</c:v>
                </c:pt>
                <c:pt idx="4">
                  <c:v>282513.95913832966</c:v>
                </c:pt>
                <c:pt idx="5">
                  <c:v>336309998.34832454</c:v>
                </c:pt>
                <c:pt idx="6">
                  <c:v>474608264008.328</c:v>
                </c:pt>
                <c:pt idx="7">
                  <c:v>778008988613236.63</c:v>
                </c:pt>
                <c:pt idx="8">
                  <c:v>1.4586968335859558E+18</c:v>
                </c:pt>
                <c:pt idx="9">
                  <c:v>3.0903110527182192E+21</c:v>
                </c:pt>
                <c:pt idx="10">
                  <c:v>7.325816791600822E+24</c:v>
                </c:pt>
                <c:pt idx="11">
                  <c:v>1.9277539884570726E+28</c:v>
                </c:pt>
                <c:pt idx="12">
                  <c:v>5.5936604786280856E+31</c:v>
                </c:pt>
                <c:pt idx="13">
                  <c:v>1.7797156318397626E+35</c:v>
                </c:pt>
                <c:pt idx="14">
                  <c:v>6.1792715499948221E+38</c:v>
                </c:pt>
                <c:pt idx="15">
                  <c:v>2.3316886596666703E+42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A07-4E99-A678-870651C6F887}"/>
            </c:ext>
          </c:extLst>
        </c:ser>
        <c:ser>
          <c:idx val="4"/>
          <c:order val="4"/>
          <c:tx>
            <c:v>1 minute</c:v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16</c:v>
              </c:pt>
            </c:numLit>
          </c:xVal>
          <c:yVal>
            <c:numLit>
              <c:formatCode>General</c:formatCode>
              <c:ptCount val="2"/>
              <c:pt idx="0">
                <c:v>60</c:v>
              </c:pt>
              <c:pt idx="1">
                <c:v>60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4-7A07-4E99-A678-870651C6F887}"/>
            </c:ext>
          </c:extLst>
        </c:ser>
        <c:ser>
          <c:idx val="5"/>
          <c:order val="5"/>
          <c:tx>
            <c:v>1 day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16</c:v>
              </c:pt>
            </c:numLit>
          </c:xVal>
          <c:yVal>
            <c:numLit>
              <c:formatCode>General</c:formatCode>
              <c:ptCount val="2"/>
              <c:pt idx="0">
                <c:v>86400</c:v>
              </c:pt>
              <c:pt idx="1">
                <c:v>86400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7A07-4E99-A678-870651C6F887}"/>
            </c:ext>
          </c:extLst>
        </c:ser>
        <c:ser>
          <c:idx val="6"/>
          <c:order val="6"/>
          <c:tx>
            <c:v>1 year</c:v>
          </c:tx>
          <c:spPr>
            <a:ln w="19050" cap="rnd">
              <a:solidFill>
                <a:schemeClr val="accent1">
                  <a:lumMod val="60000"/>
                </a:schemeClr>
              </a:solidFill>
              <a:prstDash val="lgDash"/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16</c:v>
              </c:pt>
            </c:numLit>
          </c:xVal>
          <c:yVal>
            <c:numLit>
              <c:formatCode>General</c:formatCode>
              <c:ptCount val="2"/>
              <c:pt idx="0">
                <c:v>31536000</c:v>
              </c:pt>
              <c:pt idx="1">
                <c:v>31536000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6-7A07-4E99-A678-870651C6F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8937408"/>
        <c:axId val="1068943168"/>
      </c:scatterChart>
      <c:valAx>
        <c:axId val="1068937408"/>
        <c:scaling>
          <c:orientation val="minMax"/>
          <c:max val="16"/>
          <c:min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8943168"/>
        <c:crosses val="max"/>
        <c:crossBetween val="midCat"/>
        <c:majorUnit val="1"/>
      </c:valAx>
      <c:valAx>
        <c:axId val="1068943168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89374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Measurement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'Annex 176D'!$H$7</c:f>
              <c:strCache>
                <c:ptCount val="1"/>
                <c:pt idx="0">
                  <c:v>p=1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'Annex 176D'!$A$8:$A$23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xVal>
          <c:yVal>
            <c:numRef>
              <c:f>'Annex 176D'!$H$8:$H$23</c:f>
              <c:numCache>
                <c:formatCode>0.0E+00</c:formatCode>
                <c:ptCount val="16"/>
                <c:pt idx="0">
                  <c:v>6.7017988116338675E-7</c:v>
                </c:pt>
                <c:pt idx="1">
                  <c:v>1.0283661423390819E-5</c:v>
                </c:pt>
                <c:pt idx="2">
                  <c:v>2.3713516198165674E-4</c:v>
                </c:pt>
                <c:pt idx="3">
                  <c:v>7.3044059029839375E-3</c:v>
                </c:pt>
                <c:pt idx="4">
                  <c:v>0.28176520455967119</c:v>
                </c:pt>
                <c:pt idx="5">
                  <c:v>13.067005179423093</c:v>
                </c:pt>
                <c:pt idx="6">
                  <c:v>708.30130991446833</c:v>
                </c:pt>
                <c:pt idx="7">
                  <c:v>43960.230775239957</c:v>
                </c:pt>
                <c:pt idx="8">
                  <c:v>3075132.9783960939</c:v>
                </c:pt>
                <c:pt idx="9">
                  <c:v>239461851.5120661</c:v>
                </c:pt>
                <c:pt idx="10">
                  <c:v>20550101991.226906</c:v>
                </c:pt>
                <c:pt idx="11">
                  <c:v>1927499331258.7722</c:v>
                </c:pt>
                <c:pt idx="12">
                  <c:v>196224022110436</c:v>
                </c:pt>
                <c:pt idx="13">
                  <c:v>2.155320727066936E+16</c:v>
                </c:pt>
                <c:pt idx="14">
                  <c:v>2.5412858146370668E+18</c:v>
                </c:pt>
                <c:pt idx="15">
                  <c:v>3.2021674621145947E+20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373-47E1-AA4C-BD3412327458}"/>
            </c:ext>
          </c:extLst>
        </c:ser>
        <c:ser>
          <c:idx val="1"/>
          <c:order val="1"/>
          <c:tx>
            <c:strRef>
              <c:f>'Annex 176D'!$I$7</c:f>
              <c:strCache>
                <c:ptCount val="1"/>
                <c:pt idx="0">
                  <c:v>p=2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'Annex 176D'!$A$8:$A$23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xVal>
          <c:yVal>
            <c:numRef>
              <c:f>'Annex 176D'!$I$8:$I$23</c:f>
              <c:numCache>
                <c:formatCode>0.0E+00</c:formatCode>
                <c:ptCount val="16"/>
                <c:pt idx="0">
                  <c:v>6.2782696114930249E-7</c:v>
                </c:pt>
                <c:pt idx="1">
                  <c:v>1.9303092157423611E-5</c:v>
                </c:pt>
                <c:pt idx="2">
                  <c:v>8.9353299079101623E-4</c:v>
                </c:pt>
                <c:pt idx="3">
                  <c:v>5.535342789076942E-2</c:v>
                </c:pt>
                <c:pt idx="4">
                  <c:v>4.3023520873893659</c:v>
                </c:pt>
                <c:pt idx="5">
                  <c:v>402.78394836241102</c:v>
                </c:pt>
                <c:pt idx="6">
                  <c:v>44158.547075608432</c:v>
                </c:pt>
                <c:pt idx="7">
                  <c:v>5553734.3960096026</c:v>
                </c:pt>
                <c:pt idx="8">
                  <c:v>788769131.2277962</c:v>
                </c:pt>
                <c:pt idx="9">
                  <c:v>124945429674.73349</c:v>
                </c:pt>
                <c:pt idx="10">
                  <c:v>21854354630941.07</c:v>
                </c:pt>
                <c:pt idx="11">
                  <c:v>4186055115816346.5</c:v>
                </c:pt>
                <c:pt idx="12">
                  <c:v>8.7196923815950118E+17</c:v>
                </c:pt>
                <c:pt idx="13">
                  <c:v>1.9636118887534795E+20</c:v>
                </c:pt>
                <c:pt idx="14">
                  <c:v>4.756126787035415E+22</c:v>
                </c:pt>
                <c:pt idx="15">
                  <c:v>1.2335776722932641E+25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373-47E1-AA4C-BD3412327458}"/>
            </c:ext>
          </c:extLst>
        </c:ser>
        <c:ser>
          <c:idx val="2"/>
          <c:order val="2"/>
          <c:tx>
            <c:strRef>
              <c:f>'Annex 176D'!$J$7</c:f>
              <c:strCache>
                <c:ptCount val="1"/>
                <c:pt idx="0">
                  <c:v>p=4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'Annex 176D'!$A$8:$A$23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xVal>
          <c:yVal>
            <c:numRef>
              <c:f>'Annex 176D'!$J$8:$J$23</c:f>
              <c:numCache>
                <c:formatCode>0.0E+00</c:formatCode>
                <c:ptCount val="16"/>
                <c:pt idx="0">
                  <c:v>6.0766503783862809E-7</c:v>
                </c:pt>
                <c:pt idx="1">
                  <c:v>3.7504786226716502E-5</c:v>
                </c:pt>
                <c:pt idx="2">
                  <c:v>3.4980770252137638E-3</c:v>
                </c:pt>
                <c:pt idx="3">
                  <c:v>0.43829239576922785</c:v>
                </c:pt>
                <c:pt idx="4">
                  <c:v>69.16497532884074</c:v>
                </c:pt>
                <c:pt idx="5">
                  <c:v>13197.522116612485</c:v>
                </c:pt>
                <c:pt idx="6">
                  <c:v>2960556.1583211226</c:v>
                </c:pt>
                <c:pt idx="7">
                  <c:v>764891434.5928055</c:v>
                </c:pt>
                <c:pt idx="8">
                  <c:v>224057019653.38593</c:v>
                </c:pt>
                <c:pt idx="9">
                  <c:v>73498935851322.047</c:v>
                </c:pt>
                <c:pt idx="10">
                  <c:v>2.673187419890928E+16</c:v>
                </c:pt>
                <c:pt idx="11">
                  <c:v>1.0691209972873409E+19</c:v>
                </c:pt>
                <c:pt idx="12">
                  <c:v>4.6695469201149196E+21</c:v>
                </c:pt>
                <c:pt idx="13">
                  <c:v>2.2142358867278429E+24</c:v>
                </c:pt>
                <c:pt idx="14">
                  <c:v>1.1341788150417976E+27</c:v>
                </c:pt>
                <c:pt idx="15">
                  <c:v>6.2480192755801006E+29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373-47E1-AA4C-BD3412327458}"/>
            </c:ext>
          </c:extLst>
        </c:ser>
        <c:ser>
          <c:idx val="3"/>
          <c:order val="3"/>
          <c:tx>
            <c:strRef>
              <c:f>'Annex 176D'!$K$7</c:f>
              <c:strCache>
                <c:ptCount val="1"/>
                <c:pt idx="0">
                  <c:v>p=8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'Annex 176D'!$A$8:$A$23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xVal>
          <c:yVal>
            <c:numRef>
              <c:f>'Annex 176D'!$K$8:$K$23</c:f>
              <c:numCache>
                <c:formatCode>0.0E+00</c:formatCode>
                <c:ptCount val="16"/>
                <c:pt idx="0">
                  <c:v>5.9782819530501499E-7</c:v>
                </c:pt>
                <c:pt idx="1">
                  <c:v>7.43460336814925E-5</c:v>
                </c:pt>
                <c:pt idx="2">
                  <c:v>1.4078660643024366E-2</c:v>
                </c:pt>
                <c:pt idx="3">
                  <c:v>3.6093931745525287</c:v>
                </c:pt>
                <c:pt idx="4">
                  <c:v>1174.7634891160656</c:v>
                </c:pt>
                <c:pt idx="5">
                  <c:v>466108.86054999899</c:v>
                </c:pt>
                <c:pt idx="6">
                  <c:v>219240067.28163415</c:v>
                </c:pt>
                <c:pt idx="7">
                  <c:v>119786064328.97621</c:v>
                </c:pt>
                <c:pt idx="8">
                  <c:v>74855509804743.75</c:v>
                </c:pt>
                <c:pt idx="9">
                  <c:v>5.285644841539892E+16</c:v>
                </c:pt>
                <c:pt idx="10">
                  <c:v>4.1762730648980947E+19</c:v>
                </c:pt>
                <c:pt idx="11">
                  <c:v>3.6628699129980251E+22</c:v>
                </c:pt>
                <c:pt idx="12">
                  <c:v>3.5424443598124475E+25</c:v>
                </c:pt>
                <c:pt idx="13">
                  <c:v>3.756596946820728E+28</c:v>
                </c:pt>
                <c:pt idx="14">
                  <c:v>4.3472870534348908E+31</c:v>
                </c:pt>
                <c:pt idx="15">
                  <c:v>5.4674981938717352E+34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373-47E1-AA4C-BD3412327458}"/>
            </c:ext>
          </c:extLst>
        </c:ser>
        <c:ser>
          <c:idx val="4"/>
          <c:order val="4"/>
          <c:tx>
            <c:v>1 minute</c:v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16</c:v>
              </c:pt>
            </c:numLit>
          </c:xVal>
          <c:yVal>
            <c:numLit>
              <c:formatCode>General</c:formatCode>
              <c:ptCount val="2"/>
              <c:pt idx="0">
                <c:v>60</c:v>
              </c:pt>
              <c:pt idx="1">
                <c:v>60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4-8373-47E1-AA4C-BD3412327458}"/>
            </c:ext>
          </c:extLst>
        </c:ser>
        <c:ser>
          <c:idx val="5"/>
          <c:order val="5"/>
          <c:tx>
            <c:v>1 day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16</c:v>
              </c:pt>
            </c:numLit>
          </c:xVal>
          <c:yVal>
            <c:numLit>
              <c:formatCode>General</c:formatCode>
              <c:ptCount val="2"/>
              <c:pt idx="0">
                <c:v>86400</c:v>
              </c:pt>
              <c:pt idx="1">
                <c:v>86400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8373-47E1-AA4C-BD3412327458}"/>
            </c:ext>
          </c:extLst>
        </c:ser>
        <c:ser>
          <c:idx val="6"/>
          <c:order val="6"/>
          <c:tx>
            <c:v>1 year</c:v>
          </c:tx>
          <c:spPr>
            <a:ln w="19050" cap="rnd">
              <a:solidFill>
                <a:schemeClr val="accent1">
                  <a:lumMod val="60000"/>
                </a:schemeClr>
              </a:solidFill>
              <a:prstDash val="lgDash"/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16</c:v>
              </c:pt>
            </c:numLit>
          </c:xVal>
          <c:yVal>
            <c:numLit>
              <c:formatCode>General</c:formatCode>
              <c:ptCount val="2"/>
              <c:pt idx="0">
                <c:v>31536000</c:v>
              </c:pt>
              <c:pt idx="1">
                <c:v>31536000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6-8373-47E1-AA4C-BD3412327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8937408"/>
        <c:axId val="1068943168"/>
      </c:scatterChart>
      <c:valAx>
        <c:axId val="1068937408"/>
        <c:scaling>
          <c:orientation val="minMax"/>
          <c:max val="16"/>
          <c:min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8943168"/>
        <c:crosses val="max"/>
        <c:crossBetween val="midCat"/>
        <c:majorUnit val="1"/>
      </c:valAx>
      <c:valAx>
        <c:axId val="1068943168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89374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Measurement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'Clauses 180-183, 185'!$H$7</c:f>
              <c:strCache>
                <c:ptCount val="1"/>
                <c:pt idx="0">
                  <c:v>p=1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'Clauses 180-183, 185'!$A$8:$A$23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xVal>
          <c:yVal>
            <c:numRef>
              <c:f>'Clauses 180-183, 185'!$H$8:$H$23</c:f>
              <c:numCache>
                <c:formatCode>0.0E+00</c:formatCode>
                <c:ptCount val="16"/>
                <c:pt idx="0">
                  <c:v>2.1382859490204063E-7</c:v>
                </c:pt>
                <c:pt idx="1">
                  <c:v>3.4480699010192598E-7</c:v>
                </c:pt>
                <c:pt idx="2">
                  <c:v>8.3556096522385922E-7</c:v>
                </c:pt>
                <c:pt idx="3">
                  <c:v>2.7047117167616307E-6</c:v>
                </c:pt>
                <c:pt idx="4">
                  <c:v>1.0964209875313118E-5</c:v>
                </c:pt>
                <c:pt idx="5">
                  <c:v>5.3434277136987543E-5</c:v>
                </c:pt>
                <c:pt idx="6">
                  <c:v>3.0437979219136591E-4</c:v>
                </c:pt>
                <c:pt idx="7">
                  <c:v>1.9852336627864489E-3</c:v>
                </c:pt>
                <c:pt idx="8">
                  <c:v>1.4593836074943956E-2</c:v>
                </c:pt>
                <c:pt idx="9">
                  <c:v>0.11942514987089721</c:v>
                </c:pt>
                <c:pt idx="10">
                  <c:v>1.0770288490034263</c:v>
                </c:pt>
                <c:pt idx="11">
                  <c:v>10.616014098573315</c:v>
                </c:pt>
                <c:pt idx="12">
                  <c:v>113.57253507976405</c:v>
                </c:pt>
                <c:pt idx="13">
                  <c:v>1310.9524747460307</c:v>
                </c:pt>
                <c:pt idx="14">
                  <c:v>16243.606134933214</c:v>
                </c:pt>
                <c:pt idx="15">
                  <c:v>215093.29587387585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6D4-43B4-8366-ECBAFC4FB141}"/>
            </c:ext>
          </c:extLst>
        </c:ser>
        <c:ser>
          <c:idx val="1"/>
          <c:order val="1"/>
          <c:tx>
            <c:strRef>
              <c:f>'Clauses 180-183, 185'!$I$7</c:f>
              <c:strCache>
                <c:ptCount val="1"/>
                <c:pt idx="0">
                  <c:v>p=2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'Clauses 180-183, 185'!$A$8:$A$23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xVal>
          <c:yVal>
            <c:numRef>
              <c:f>'Clauses 180-183, 185'!$I$8:$I$23</c:f>
              <c:numCache>
                <c:formatCode>0.0E+00</c:formatCode>
                <c:ptCount val="16"/>
                <c:pt idx="0">
                  <c:v>1.1496194632558019E-7</c:v>
                </c:pt>
                <c:pt idx="1">
                  <c:v>3.7144534998133444E-7</c:v>
                </c:pt>
                <c:pt idx="2">
                  <c:v>1.8068933923711351E-6</c:v>
                </c:pt>
                <c:pt idx="3">
                  <c:v>1.1763061139241802E-5</c:v>
                </c:pt>
                <c:pt idx="4">
                  <c:v>9.6080593670484776E-5</c:v>
                </c:pt>
                <c:pt idx="5">
                  <c:v>9.4526979366822217E-4</c:v>
                </c:pt>
                <c:pt idx="6">
                  <c:v>1.0890612277331155E-2</c:v>
                </c:pt>
                <c:pt idx="7">
                  <c:v>0.14393835103077113</c:v>
                </c:pt>
                <c:pt idx="8">
                  <c:v>2.148301436715359</c:v>
                </c:pt>
                <c:pt idx="9">
                  <c:v>35.761817590099184</c:v>
                </c:pt>
                <c:pt idx="10">
                  <c:v>657.34155939475102</c:v>
                </c:pt>
                <c:pt idx="11">
                  <c:v>13231.587182648738</c:v>
                </c:pt>
                <c:pt idx="12">
                  <c:v>289642.34855680639</c:v>
                </c:pt>
                <c:pt idx="13">
                  <c:v>6854415.7879047282</c:v>
                </c:pt>
                <c:pt idx="14">
                  <c:v>174470542.50402388</c:v>
                </c:pt>
                <c:pt idx="15">
                  <c:v>4755422234.6247911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6D4-43B4-8366-ECBAFC4FB141}"/>
            </c:ext>
          </c:extLst>
        </c:ser>
        <c:ser>
          <c:idx val="2"/>
          <c:order val="2"/>
          <c:tx>
            <c:strRef>
              <c:f>'Clauses 180-183, 185'!$J$7</c:f>
              <c:strCache>
                <c:ptCount val="1"/>
                <c:pt idx="0">
                  <c:v>p=4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'Clauses 180-183, 185'!$A$8:$A$23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xVal>
          <c:yVal>
            <c:numRef>
              <c:f>'Clauses 180-183, 185'!$J$8:$J$23</c:f>
              <c:numCache>
                <c:formatCode>0.0E+00</c:formatCode>
                <c:ptCount val="16"/>
                <c:pt idx="0">
                  <c:v>8.4294312073106296E-8</c:v>
                </c:pt>
                <c:pt idx="1">
                  <c:v>5.4673214783644443E-7</c:v>
                </c:pt>
                <c:pt idx="2">
                  <c:v>5.3588448164353277E-6</c:v>
                </c:pt>
                <c:pt idx="3">
                  <c:v>7.0560174207687679E-5</c:v>
                </c:pt>
                <c:pt idx="4">
                  <c:v>1.1701346254585493E-3</c:v>
                </c:pt>
                <c:pt idx="5">
                  <c:v>2.3463667663662223E-2</c:v>
                </c:pt>
                <c:pt idx="6">
                  <c:v>0.55313443967688092</c:v>
                </c:pt>
                <c:pt idx="7">
                  <c:v>15.017965061433218</c:v>
                </c:pt>
                <c:pt idx="8">
                  <c:v>462.29983951037093</c:v>
                </c:pt>
                <c:pt idx="9">
                  <c:v>15936.763762963048</c:v>
                </c:pt>
                <c:pt idx="10">
                  <c:v>609119.33910096192</c:v>
                </c:pt>
                <c:pt idx="11">
                  <c:v>25600811.656749785</c:v>
                </c:pt>
                <c:pt idx="12">
                  <c:v>1175047749.2063932</c:v>
                </c:pt>
                <c:pt idx="13">
                  <c:v>58554267501.176125</c:v>
                </c:pt>
                <c:pt idx="14">
                  <c:v>3151883045364.7441</c:v>
                </c:pt>
                <c:pt idx="15">
                  <c:v>182467205000450.91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6D4-43B4-8366-ECBAFC4FB141}"/>
            </c:ext>
          </c:extLst>
        </c:ser>
        <c:ser>
          <c:idx val="3"/>
          <c:order val="3"/>
          <c:tx>
            <c:strRef>
              <c:f>'Clauses 180-183, 185'!$K$7</c:f>
              <c:strCache>
                <c:ptCount val="1"/>
                <c:pt idx="0">
                  <c:v>p=8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'Clauses 180-183, 185'!$A$8:$A$23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xVal>
          <c:yVal>
            <c:numRef>
              <c:f>'Clauses 180-183, 185'!$K$8:$K$23</c:f>
              <c:numCache>
                <c:formatCode>0.0E+00</c:formatCode>
                <c:ptCount val="16"/>
                <c:pt idx="0">
                  <c:v>7.2180577454988053E-8</c:v>
                </c:pt>
                <c:pt idx="1">
                  <c:v>9.4331264982960733E-7</c:v>
                </c:pt>
                <c:pt idx="2">
                  <c:v>1.8772110016901035E-5</c:v>
                </c:pt>
                <c:pt idx="3">
                  <c:v>5.057545967708816E-4</c:v>
                </c:pt>
                <c:pt idx="4">
                  <c:v>1.7298561198195509E-2</c:v>
                </c:pt>
                <c:pt idx="5">
                  <c:v>0.72127486229019477</c:v>
                </c:pt>
                <c:pt idx="6">
                  <c:v>35.652276029354709</c:v>
                </c:pt>
                <c:pt idx="7">
                  <c:v>2047.0456396063423</c:v>
                </c:pt>
                <c:pt idx="8">
                  <c:v>134430.83550159261</c:v>
                </c:pt>
                <c:pt idx="9">
                  <c:v>9975323.7450091615</c:v>
                </c:pt>
                <c:pt idx="10">
                  <c:v>828269757.43958473</c:v>
                </c:pt>
                <c:pt idx="11">
                  <c:v>76341081454.081772</c:v>
                </c:pt>
                <c:pt idx="12">
                  <c:v>7758785517253.7119</c:v>
                </c:pt>
                <c:pt idx="13">
                  <c:v>864647730506872.88</c:v>
                </c:pt>
                <c:pt idx="14">
                  <c:v>1.0515182590521509E+17</c:v>
                </c:pt>
                <c:pt idx="15">
                  <c:v>1.3897639584668353E+19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6D4-43B4-8366-ECBAFC4FB141}"/>
            </c:ext>
          </c:extLst>
        </c:ser>
        <c:ser>
          <c:idx val="4"/>
          <c:order val="4"/>
          <c:tx>
            <c:v>1 minute</c:v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16</c:v>
              </c:pt>
            </c:numLit>
          </c:xVal>
          <c:yVal>
            <c:numLit>
              <c:formatCode>General</c:formatCode>
              <c:ptCount val="2"/>
              <c:pt idx="0">
                <c:v>60</c:v>
              </c:pt>
              <c:pt idx="1">
                <c:v>60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4-56D4-43B4-8366-ECBAFC4FB141}"/>
            </c:ext>
          </c:extLst>
        </c:ser>
        <c:ser>
          <c:idx val="5"/>
          <c:order val="5"/>
          <c:tx>
            <c:v>1 day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16</c:v>
              </c:pt>
            </c:numLit>
          </c:xVal>
          <c:yVal>
            <c:numLit>
              <c:formatCode>General</c:formatCode>
              <c:ptCount val="2"/>
              <c:pt idx="0">
                <c:v>86400</c:v>
              </c:pt>
              <c:pt idx="1">
                <c:v>86400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56D4-43B4-8366-ECBAFC4FB141}"/>
            </c:ext>
          </c:extLst>
        </c:ser>
        <c:ser>
          <c:idx val="6"/>
          <c:order val="6"/>
          <c:tx>
            <c:v>1 year</c:v>
          </c:tx>
          <c:spPr>
            <a:ln w="19050" cap="rnd">
              <a:solidFill>
                <a:schemeClr val="accent1">
                  <a:lumMod val="60000"/>
                </a:schemeClr>
              </a:solidFill>
              <a:prstDash val="lgDash"/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16</c:v>
              </c:pt>
            </c:numLit>
          </c:xVal>
          <c:yVal>
            <c:numLit>
              <c:formatCode>General</c:formatCode>
              <c:ptCount val="2"/>
              <c:pt idx="0">
                <c:v>31536000</c:v>
              </c:pt>
              <c:pt idx="1">
                <c:v>31536000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6-56D4-43B4-8366-ECBAFC4FB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8937408"/>
        <c:axId val="1068943168"/>
      </c:scatterChart>
      <c:valAx>
        <c:axId val="1068937408"/>
        <c:scaling>
          <c:orientation val="minMax"/>
          <c:max val="16"/>
          <c:min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8943168"/>
        <c:crosses val="max"/>
        <c:crossBetween val="midCat"/>
        <c:majorUnit val="1"/>
      </c:valAx>
      <c:valAx>
        <c:axId val="1068943168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89374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Measurement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'Clauses 178-179'!$H$7</c:f>
              <c:strCache>
                <c:ptCount val="1"/>
                <c:pt idx="0">
                  <c:v>p=1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'Clauses 178-179'!$A$8:$A$23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xVal>
          <c:yVal>
            <c:numRef>
              <c:f>'Clauses 178-179'!$H$8:$H$23</c:f>
              <c:numCache>
                <c:formatCode>0.0E+00</c:formatCode>
                <c:ptCount val="16"/>
                <c:pt idx="0">
                  <c:v>2.2932936083906508E-7</c:v>
                </c:pt>
                <c:pt idx="1">
                  <c:v>3.0542433475867565E-7</c:v>
                </c:pt>
                <c:pt idx="2">
                  <c:v>6.1127891343731531E-7</c:v>
                </c:pt>
                <c:pt idx="3">
                  <c:v>1.6342404314665326E-6</c:v>
                </c:pt>
                <c:pt idx="4">
                  <c:v>5.4714949819709652E-6</c:v>
                </c:pt>
                <c:pt idx="5">
                  <c:v>2.2023295212852593E-5</c:v>
                </c:pt>
                <c:pt idx="6">
                  <c:v>1.0361243366936264E-4</c:v>
                </c:pt>
                <c:pt idx="7">
                  <c:v>5.5813773525341273E-4</c:v>
                </c:pt>
                <c:pt idx="8">
                  <c:v>3.3886983833983321E-3</c:v>
                </c:pt>
                <c:pt idx="9">
                  <c:v>2.2903030073917727E-2</c:v>
                </c:pt>
                <c:pt idx="10">
                  <c:v>0.17059181167136303</c:v>
                </c:pt>
                <c:pt idx="11">
                  <c:v>1.3887562559469258</c:v>
                </c:pt>
                <c:pt idx="12">
                  <c:v>12.270762720476014</c:v>
                </c:pt>
                <c:pt idx="13">
                  <c:v>116.98195708503965</c:v>
                </c:pt>
                <c:pt idx="14">
                  <c:v>1197.1486554916553</c:v>
                </c:pt>
                <c:pt idx="15">
                  <c:v>13092.609133139564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4DB-40B3-8EE5-79269EE0AFC9}"/>
            </c:ext>
          </c:extLst>
        </c:ser>
        <c:ser>
          <c:idx val="1"/>
          <c:order val="1"/>
          <c:tx>
            <c:strRef>
              <c:f>'Clauses 178-179'!$I$7</c:f>
              <c:strCache>
                <c:ptCount val="1"/>
                <c:pt idx="0">
                  <c:v>p=2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'Clauses 178-179'!$A$8:$A$23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xVal>
          <c:yVal>
            <c:numRef>
              <c:f>'Clauses 178-179'!$I$8:$I$23</c:f>
              <c:numCache>
                <c:formatCode>0.0E+00</c:formatCode>
                <c:ptCount val="16"/>
                <c:pt idx="0">
                  <c:v>1.0819766674899531E-7</c:v>
                </c:pt>
                <c:pt idx="1">
                  <c:v>2.8873033193436427E-7</c:v>
                </c:pt>
                <c:pt idx="2">
                  <c:v>1.1600152818914293E-6</c:v>
                </c:pt>
                <c:pt idx="3">
                  <c:v>6.2371362577037807E-6</c:v>
                </c:pt>
                <c:pt idx="4">
                  <c:v>4.2075981167224568E-5</c:v>
                </c:pt>
                <c:pt idx="5">
                  <c:v>3.4189130109943579E-4</c:v>
                </c:pt>
                <c:pt idx="6">
                  <c:v>3.2532561860682263E-3</c:v>
                </c:pt>
                <c:pt idx="7">
                  <c:v>3.5512086284465658E-2</c:v>
                </c:pt>
                <c:pt idx="8">
                  <c:v>0.43775244425612858</c:v>
                </c:pt>
                <c:pt idx="9">
                  <c:v>6.0184774981494904</c:v>
                </c:pt>
                <c:pt idx="10">
                  <c:v>91.367521664579272</c:v>
                </c:pt>
                <c:pt idx="11">
                  <c:v>1518.9601962312308</c:v>
                </c:pt>
                <c:pt idx="12">
                  <c:v>27461.876373837684</c:v>
                </c:pt>
                <c:pt idx="13">
                  <c:v>536750.29183859285</c:v>
                </c:pt>
                <c:pt idx="14">
                  <c:v>11283859.040213581</c:v>
                </c:pt>
                <c:pt idx="15">
                  <c:v>254014390.71864784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4DB-40B3-8EE5-79269EE0AFC9}"/>
            </c:ext>
          </c:extLst>
        </c:ser>
        <c:ser>
          <c:idx val="2"/>
          <c:order val="2"/>
          <c:tx>
            <c:strRef>
              <c:f>'Clauses 178-179'!$J$7</c:f>
              <c:strCache>
                <c:ptCount val="1"/>
                <c:pt idx="0">
                  <c:v>p=4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'Clauses 178-179'!$A$8:$A$23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xVal>
          <c:yVal>
            <c:numRef>
              <c:f>'Clauses 178-179'!$J$8:$J$23</c:f>
              <c:numCache>
                <c:formatCode>0.0E+00</c:formatCode>
                <c:ptCount val="16"/>
                <c:pt idx="0">
                  <c:v>7.4318513228755209E-8</c:v>
                </c:pt>
                <c:pt idx="1">
                  <c:v>3.9811363309255276E-7</c:v>
                </c:pt>
                <c:pt idx="2">
                  <c:v>3.2228293953451967E-6</c:v>
                </c:pt>
                <c:pt idx="3">
                  <c:v>3.5047696265143507E-5</c:v>
                </c:pt>
                <c:pt idx="4">
                  <c:v>4.8003108271101128E-4</c:v>
                </c:pt>
                <c:pt idx="5">
                  <c:v>7.9499266951130933E-3</c:v>
                </c:pt>
                <c:pt idx="6">
                  <c:v>0.15478598019959949</c:v>
                </c:pt>
                <c:pt idx="7">
                  <c:v>3.4709288268669121</c:v>
                </c:pt>
                <c:pt idx="8">
                  <c:v>88.24539634505949</c:v>
                </c:pt>
                <c:pt idx="9">
                  <c:v>2512.477302037677</c:v>
                </c:pt>
                <c:pt idx="10">
                  <c:v>79311.853057474174</c:v>
                </c:pt>
                <c:pt idx="11">
                  <c:v>2753107.3120763348</c:v>
                </c:pt>
                <c:pt idx="12">
                  <c:v>104365898.63808289</c:v>
                </c:pt>
                <c:pt idx="13">
                  <c:v>4295318288.050374</c:v>
                </c:pt>
                <c:pt idx="14">
                  <c:v>190959201227.70367</c:v>
                </c:pt>
                <c:pt idx="15">
                  <c:v>9130383335946.0449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4DB-40B3-8EE5-79269EE0AFC9}"/>
            </c:ext>
          </c:extLst>
        </c:ser>
        <c:ser>
          <c:idx val="3"/>
          <c:order val="3"/>
          <c:tx>
            <c:strRef>
              <c:f>'Clauses 178-179'!$K$7</c:f>
              <c:strCache>
                <c:ptCount val="1"/>
                <c:pt idx="0">
                  <c:v>p=8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'Clauses 178-179'!$A$8:$A$23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xVal>
          <c:yVal>
            <c:numRef>
              <c:f>'Clauses 178-179'!$K$8:$K$23</c:f>
              <c:numCache>
                <c:formatCode>0.0E+00</c:formatCode>
                <c:ptCount val="16"/>
                <c:pt idx="0">
                  <c:v>6.1593739445514854E-8</c:v>
                </c:pt>
                <c:pt idx="1">
                  <c:v>6.6482229378327577E-7</c:v>
                </c:pt>
                <c:pt idx="2">
                  <c:v>1.0926893331220678E-5</c:v>
                </c:pt>
                <c:pt idx="3">
                  <c:v>2.4314041189826458E-4</c:v>
                </c:pt>
                <c:pt idx="4">
                  <c:v>6.8684855411297674E-3</c:v>
                </c:pt>
                <c:pt idx="5">
                  <c:v>0.23652960100317741</c:v>
                </c:pt>
                <c:pt idx="6">
                  <c:v>9.6561868214789683</c:v>
                </c:pt>
                <c:pt idx="7">
                  <c:v>457.90946605655586</c:v>
                </c:pt>
                <c:pt idx="8">
                  <c:v>24836.173808482465</c:v>
                </c:pt>
                <c:pt idx="9">
                  <c:v>1522111.5754833398</c:v>
                </c:pt>
                <c:pt idx="10">
                  <c:v>104381850.11423038</c:v>
                </c:pt>
                <c:pt idx="11">
                  <c:v>7945938337.8368826</c:v>
                </c:pt>
                <c:pt idx="12">
                  <c:v>666982325672.50647</c:v>
                </c:pt>
                <c:pt idx="13">
                  <c:v>61389413155463.797</c:v>
                </c:pt>
                <c:pt idx="14">
                  <c:v>6166018039184842</c:v>
                </c:pt>
                <c:pt idx="15">
                  <c:v>6.7307384391310976E+17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4DB-40B3-8EE5-79269EE0AFC9}"/>
            </c:ext>
          </c:extLst>
        </c:ser>
        <c:ser>
          <c:idx val="4"/>
          <c:order val="4"/>
          <c:tx>
            <c:v>1 minute</c:v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16</c:v>
              </c:pt>
            </c:numLit>
          </c:xVal>
          <c:yVal>
            <c:numLit>
              <c:formatCode>General</c:formatCode>
              <c:ptCount val="2"/>
              <c:pt idx="0">
                <c:v>60</c:v>
              </c:pt>
              <c:pt idx="1">
                <c:v>60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4-54DB-40B3-8EE5-79269EE0AFC9}"/>
            </c:ext>
          </c:extLst>
        </c:ser>
        <c:ser>
          <c:idx val="5"/>
          <c:order val="5"/>
          <c:tx>
            <c:v>1 day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16</c:v>
              </c:pt>
            </c:numLit>
          </c:xVal>
          <c:yVal>
            <c:numLit>
              <c:formatCode>General</c:formatCode>
              <c:ptCount val="2"/>
              <c:pt idx="0">
                <c:v>86400</c:v>
              </c:pt>
              <c:pt idx="1">
                <c:v>86400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54DB-40B3-8EE5-79269EE0AFC9}"/>
            </c:ext>
          </c:extLst>
        </c:ser>
        <c:ser>
          <c:idx val="6"/>
          <c:order val="6"/>
          <c:tx>
            <c:v>1 year</c:v>
          </c:tx>
          <c:spPr>
            <a:ln w="19050" cap="rnd">
              <a:solidFill>
                <a:schemeClr val="accent1">
                  <a:lumMod val="60000"/>
                </a:schemeClr>
              </a:solidFill>
              <a:prstDash val="lgDash"/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16</c:v>
              </c:pt>
            </c:numLit>
          </c:xVal>
          <c:yVal>
            <c:numLit>
              <c:formatCode>General</c:formatCode>
              <c:ptCount val="2"/>
              <c:pt idx="0">
                <c:v>31536000</c:v>
              </c:pt>
              <c:pt idx="1">
                <c:v>31536000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6-54DB-40B3-8EE5-79269EE0A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8937408"/>
        <c:axId val="1068943168"/>
      </c:scatterChart>
      <c:valAx>
        <c:axId val="1068937408"/>
        <c:scaling>
          <c:orientation val="minMax"/>
          <c:max val="16"/>
          <c:min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8943168"/>
        <c:crosses val="max"/>
        <c:crossBetween val="midCat"/>
        <c:majorUnit val="1"/>
      </c:valAx>
      <c:valAx>
        <c:axId val="1068943168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89374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7</xdr:row>
      <xdr:rowOff>0</xdr:rowOff>
    </xdr:from>
    <xdr:to>
      <xdr:col>20</xdr:col>
      <xdr:colOff>152400</xdr:colOff>
      <xdr:row>21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524E87A-ED27-4189-802A-FEB791B57A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7</xdr:row>
      <xdr:rowOff>0</xdr:rowOff>
    </xdr:from>
    <xdr:to>
      <xdr:col>20</xdr:col>
      <xdr:colOff>152400</xdr:colOff>
      <xdr:row>21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8737C15-2307-4DEA-9AAF-AE97D4395F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7</xdr:row>
      <xdr:rowOff>0</xdr:rowOff>
    </xdr:from>
    <xdr:to>
      <xdr:col>20</xdr:col>
      <xdr:colOff>152400</xdr:colOff>
      <xdr:row>21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5A06489-C0E3-4DCC-9C51-B1ADCBECF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7</xdr:row>
      <xdr:rowOff>0</xdr:rowOff>
    </xdr:from>
    <xdr:to>
      <xdr:col>20</xdr:col>
      <xdr:colOff>152400</xdr:colOff>
      <xdr:row>21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2F1D3DF-A6D1-4A42-A2C3-1864FCD310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5EADF-3F78-45C6-ACFF-B00557FE99E2}">
  <dimension ref="A1:A3"/>
  <sheetViews>
    <sheetView tabSelected="1" workbookViewId="0">
      <selection activeCell="A4" sqref="A4"/>
    </sheetView>
  </sheetViews>
  <sheetFormatPr defaultRowHeight="14.4" x14ac:dyDescent="0.3"/>
  <sheetData>
    <row r="1" spans="1:1" x14ac:dyDescent="0.3">
      <c r="A1" t="s">
        <v>21</v>
      </c>
    </row>
    <row r="2" spans="1:1" x14ac:dyDescent="0.3">
      <c r="A2" t="s">
        <v>22</v>
      </c>
    </row>
    <row r="3" spans="1:1" x14ac:dyDescent="0.3">
      <c r="A3" t="s">
        <v>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90FC0-1321-42F9-AF25-2C68CCF7A4D0}">
  <dimension ref="A1:K30"/>
  <sheetViews>
    <sheetView workbookViewId="0">
      <selection activeCell="G7" sqref="G7:G23"/>
    </sheetView>
  </sheetViews>
  <sheetFormatPr defaultRowHeight="14.4" x14ac:dyDescent="0.3"/>
  <cols>
    <col min="1" max="1" width="18.5546875" bestFit="1" customWidth="1"/>
    <col min="2" max="2" width="10" bestFit="1" customWidth="1"/>
    <col min="8" max="8" width="9.109375" customWidth="1"/>
  </cols>
  <sheetData>
    <row r="1" spans="1:11" x14ac:dyDescent="0.3">
      <c r="A1" t="s">
        <v>9</v>
      </c>
      <c r="B1">
        <f>200*10^9*17/16</f>
        <v>212500000000</v>
      </c>
      <c r="C1" t="s">
        <v>15</v>
      </c>
    </row>
    <row r="2" spans="1:11" x14ac:dyDescent="0.3">
      <c r="A2" t="s">
        <v>0</v>
      </c>
      <c r="B2">
        <v>5440</v>
      </c>
    </row>
    <row r="3" spans="1:11" x14ac:dyDescent="0.3">
      <c r="A3" t="s">
        <v>4</v>
      </c>
      <c r="B3" s="1">
        <v>7.9999999999999996E-6</v>
      </c>
      <c r="C3" t="s">
        <v>17</v>
      </c>
    </row>
    <row r="4" spans="1:11" x14ac:dyDescent="0.3">
      <c r="A4" t="s">
        <v>5</v>
      </c>
      <c r="B4" s="1">
        <f>1-(1-2*B3)^5</f>
        <v>7.9997440041057466E-5</v>
      </c>
      <c r="D4" s="1"/>
    </row>
    <row r="6" spans="1:11" x14ac:dyDescent="0.3">
      <c r="A6" t="s">
        <v>1</v>
      </c>
      <c r="B6" t="s">
        <v>3</v>
      </c>
      <c r="H6" t="s">
        <v>11</v>
      </c>
    </row>
    <row r="7" spans="1:11" x14ac:dyDescent="0.3">
      <c r="A7" t="s">
        <v>2</v>
      </c>
      <c r="B7" t="s">
        <v>6</v>
      </c>
      <c r="C7" t="s">
        <v>7</v>
      </c>
      <c r="D7" t="s">
        <v>8</v>
      </c>
      <c r="E7" t="s">
        <v>10</v>
      </c>
      <c r="H7" t="s">
        <v>6</v>
      </c>
      <c r="I7" t="s">
        <v>7</v>
      </c>
      <c r="J7" t="s">
        <v>8</v>
      </c>
      <c r="K7" t="s">
        <v>10</v>
      </c>
    </row>
    <row r="8" spans="1:11" x14ac:dyDescent="0.3">
      <c r="A8">
        <v>1</v>
      </c>
      <c r="B8" s="2">
        <f t="shared" ref="B8:E23" si="0">_xlfn.BINOM.DIST($A8,544/VALUE(RIGHT(B$7,1)),$B$4,FALSE)</f>
        <v>4.1668616978599811E-2</v>
      </c>
      <c r="C8" s="2">
        <f t="shared" si="0"/>
        <v>2.1292635218748503E-2</v>
      </c>
      <c r="D8" s="2">
        <f t="shared" si="0"/>
        <v>1.0762782898981983E-2</v>
      </c>
      <c r="E8" s="2">
        <f t="shared" si="0"/>
        <v>5.4107462264149997E-3</v>
      </c>
      <c r="H8" s="2">
        <f t="shared" ref="H8:H23" si="1">B$25/(B8/3)</f>
        <v>1.843113728479229E-6</v>
      </c>
      <c r="I8" s="2">
        <f t="shared" ref="I8:I23" si="2">C$25/(C8/3)</f>
        <v>1.8034404668797498E-6</v>
      </c>
      <c r="J8" s="2">
        <f t="shared" ref="J8:J23" si="3">D$25/(D8/3)</f>
        <v>1.7839252338552762E-6</v>
      </c>
      <c r="K8" s="2">
        <f t="shared" ref="K8:K23" si="4">E$25/(E8/3)</f>
        <v>1.7742469519515196E-6</v>
      </c>
    </row>
    <row r="9" spans="1:11" x14ac:dyDescent="0.3">
      <c r="A9">
        <f>A8+1</f>
        <v>2</v>
      </c>
      <c r="B9" s="2">
        <f t="shared" si="0"/>
        <v>9.0508580443150006E-4</v>
      </c>
      <c r="C9" s="2">
        <f t="shared" si="0"/>
        <v>2.3082324516910126E-4</v>
      </c>
      <c r="D9" s="2">
        <f t="shared" si="0"/>
        <v>5.8121817472053911E-5</v>
      </c>
      <c r="E9" s="2">
        <f t="shared" si="0"/>
        <v>1.4501495951190784E-5</v>
      </c>
      <c r="H9" s="2">
        <f t="shared" si="1"/>
        <v>8.485383333156949E-5</v>
      </c>
      <c r="I9" s="2">
        <f t="shared" si="2"/>
        <v>1.6636106113085853E-4</v>
      </c>
      <c r="J9" s="2">
        <f t="shared" si="3"/>
        <v>3.3034066784356375E-4</v>
      </c>
      <c r="K9" s="2">
        <f t="shared" si="4"/>
        <v>6.6200066753883415E-4</v>
      </c>
    </row>
    <row r="10" spans="1:11" x14ac:dyDescent="0.3">
      <c r="A10">
        <f t="shared" ref="A10:A23" si="5">A9+1</f>
        <v>3</v>
      </c>
      <c r="B10" s="2">
        <f t="shared" si="0"/>
        <v>1.30821347625031E-5</v>
      </c>
      <c r="C10" s="2">
        <f t="shared" si="0"/>
        <v>1.6620071407113658E-6</v>
      </c>
      <c r="D10" s="2">
        <f t="shared" si="0"/>
        <v>2.0769859719338231E-7</v>
      </c>
      <c r="E10" s="2">
        <f t="shared" si="0"/>
        <v>2.5523858006242969E-8</v>
      </c>
      <c r="H10" s="2">
        <f t="shared" si="1"/>
        <v>5.8706015030612095E-3</v>
      </c>
      <c r="I10" s="2">
        <f t="shared" si="2"/>
        <v>2.3104593872902483E-2</v>
      </c>
      <c r="J10" s="2">
        <f t="shared" si="3"/>
        <v>9.2441645054171545E-2</v>
      </c>
      <c r="K10" s="2">
        <f t="shared" si="4"/>
        <v>0.37611868854825564</v>
      </c>
    </row>
    <row r="11" spans="1:11" x14ac:dyDescent="0.3">
      <c r="A11">
        <f t="shared" si="5"/>
        <v>4</v>
      </c>
      <c r="B11" s="2">
        <f t="shared" si="0"/>
        <v>1.4155549272162984E-7</v>
      </c>
      <c r="C11" s="2">
        <f t="shared" si="0"/>
        <v>8.9420276297859471E-9</v>
      </c>
      <c r="D11" s="2">
        <f t="shared" si="0"/>
        <v>5.5250478848203645E-10</v>
      </c>
      <c r="E11" s="2">
        <f t="shared" si="0"/>
        <v>3.3182608156358205E-11</v>
      </c>
      <c r="H11" s="2">
        <f t="shared" si="1"/>
        <v>0.54254341193971123</v>
      </c>
      <c r="I11" s="2">
        <f t="shared" si="2"/>
        <v>4.2943280416724914</v>
      </c>
      <c r="J11" s="2">
        <f t="shared" si="3"/>
        <v>34.750830038506081</v>
      </c>
      <c r="K11" s="2">
        <f t="shared" si="4"/>
        <v>289.30818080255455</v>
      </c>
    </row>
    <row r="12" spans="1:11" x14ac:dyDescent="0.3">
      <c r="A12">
        <f t="shared" si="5"/>
        <v>5</v>
      </c>
      <c r="B12" s="2">
        <f t="shared" si="0"/>
        <v>1.2230981652020767E-9</v>
      </c>
      <c r="C12" s="2">
        <f t="shared" si="0"/>
        <v>3.8345255029177261E-11</v>
      </c>
      <c r="D12" s="2">
        <f t="shared" si="0"/>
        <v>1.1669461260920577E-12</v>
      </c>
      <c r="E12" s="2">
        <f t="shared" si="0"/>
        <v>3.3980621804600718E-14</v>
      </c>
      <c r="H12" s="2">
        <f t="shared" si="1"/>
        <v>62.791362283918829</v>
      </c>
      <c r="I12" s="2">
        <f t="shared" si="2"/>
        <v>1001.427685662309</v>
      </c>
      <c r="J12" s="2">
        <f t="shared" si="3"/>
        <v>16453.201712317401</v>
      </c>
      <c r="K12" s="2">
        <f t="shared" si="4"/>
        <v>282513.95913832966</v>
      </c>
    </row>
    <row r="13" spans="1:11" x14ac:dyDescent="0.3">
      <c r="A13">
        <f t="shared" si="5"/>
        <v>6</v>
      </c>
      <c r="B13" s="2">
        <f t="shared" si="0"/>
        <v>8.7904207496249334E-12</v>
      </c>
      <c r="C13" s="2">
        <f t="shared" si="0"/>
        <v>1.3651566058584987E-13</v>
      </c>
      <c r="D13" s="2">
        <f t="shared" si="0"/>
        <v>2.0383637406591899E-15</v>
      </c>
      <c r="E13" s="2">
        <f t="shared" si="0"/>
        <v>2.8545092465722785E-17</v>
      </c>
      <c r="H13" s="2">
        <f t="shared" si="1"/>
        <v>8736.7831628852218</v>
      </c>
      <c r="I13" s="2">
        <f t="shared" si="2"/>
        <v>281286.40945081611</v>
      </c>
      <c r="J13" s="2">
        <f t="shared" si="3"/>
        <v>9419319.8284575455</v>
      </c>
      <c r="K13" s="2">
        <f t="shared" si="4"/>
        <v>336309998.34832454</v>
      </c>
    </row>
    <row r="14" spans="1:11" x14ac:dyDescent="0.3">
      <c r="A14">
        <f t="shared" si="5"/>
        <v>7</v>
      </c>
      <c r="B14" s="2">
        <f t="shared" si="0"/>
        <v>5.4051124292622715E-14</v>
      </c>
      <c r="C14" s="2">
        <f t="shared" si="0"/>
        <v>4.1502752929040089E-16</v>
      </c>
      <c r="D14" s="2">
        <f t="shared" si="0"/>
        <v>3.0285714988643695E-18</v>
      </c>
      <c r="E14" s="2">
        <f t="shared" si="0"/>
        <v>2.0227207842785366E-20</v>
      </c>
      <c r="H14" s="2">
        <f t="shared" si="1"/>
        <v>1420877.0123673861</v>
      </c>
      <c r="I14" s="2">
        <f t="shared" si="2"/>
        <v>92523982.844354764</v>
      </c>
      <c r="J14" s="2">
        <f t="shared" si="3"/>
        <v>6339622494.367219</v>
      </c>
      <c r="K14" s="2">
        <f t="shared" si="4"/>
        <v>474608264008.328</v>
      </c>
    </row>
    <row r="15" spans="1:11" x14ac:dyDescent="0.3">
      <c r="A15">
        <f t="shared" si="5"/>
        <v>8</v>
      </c>
      <c r="B15" s="2">
        <f t="shared" si="0"/>
        <v>2.9026847018969157E-16</v>
      </c>
      <c r="C15" s="2">
        <f t="shared" si="0"/>
        <v>1.099875746093578E-18</v>
      </c>
      <c r="D15" s="2">
        <f t="shared" si="0"/>
        <v>3.9070447696883201E-21</v>
      </c>
      <c r="E15" s="2">
        <f t="shared" si="0"/>
        <v>1.2339189058871332E-23</v>
      </c>
      <c r="H15" s="2">
        <f t="shared" si="1"/>
        <v>264582646.36807057</v>
      </c>
      <c r="I15" s="2">
        <f t="shared" si="2"/>
        <v>34913034619.03315</v>
      </c>
      <c r="J15" s="2">
        <f t="shared" si="3"/>
        <v>4914200151725.3301</v>
      </c>
      <c r="K15" s="2">
        <f t="shared" si="4"/>
        <v>778008988613236.63</v>
      </c>
    </row>
    <row r="16" spans="1:11" x14ac:dyDescent="0.3">
      <c r="A16">
        <f t="shared" si="5"/>
        <v>9</v>
      </c>
      <c r="B16" s="2">
        <f t="shared" si="0"/>
        <v>1.3830343851367242E-18</v>
      </c>
      <c r="C16" s="2">
        <f t="shared" si="0"/>
        <v>2.5811656454654994E-21</v>
      </c>
      <c r="D16" s="2">
        <f t="shared" si="0"/>
        <v>4.4455621004444053E-24</v>
      </c>
      <c r="E16" s="2">
        <f t="shared" si="0"/>
        <v>6.5812167264393435E-27</v>
      </c>
      <c r="H16" s="2">
        <f t="shared" si="1"/>
        <v>55530072733.808205</v>
      </c>
      <c r="I16" s="2">
        <f t="shared" si="2"/>
        <v>14876999493410.957</v>
      </c>
      <c r="J16" s="2">
        <f t="shared" si="3"/>
        <v>4318913911489539.5</v>
      </c>
      <c r="K16" s="2">
        <f t="shared" si="4"/>
        <v>1.4586968335859558E+18</v>
      </c>
    </row>
    <row r="17" spans="1:11" x14ac:dyDescent="0.3">
      <c r="A17">
        <f t="shared" si="5"/>
        <v>10</v>
      </c>
      <c r="B17" s="2">
        <f t="shared" si="0"/>
        <v>5.9196713095842666E-21</v>
      </c>
      <c r="C17" s="2">
        <f t="shared" si="0"/>
        <v>5.4310332048791822E-24</v>
      </c>
      <c r="D17" s="2">
        <f t="shared" si="0"/>
        <v>4.5169079033236769E-27</v>
      </c>
      <c r="E17" s="2">
        <f t="shared" si="0"/>
        <v>3.1064834044960935E-30</v>
      </c>
      <c r="H17" s="2">
        <f t="shared" si="1"/>
        <v>12973693298757.426</v>
      </c>
      <c r="I17" s="2">
        <f t="shared" si="2"/>
        <v>7070477854103682</v>
      </c>
      <c r="J17" s="2">
        <f t="shared" si="3"/>
        <v>4.2506954781770209E+18</v>
      </c>
      <c r="K17" s="2">
        <f t="shared" si="4"/>
        <v>3.0903110527182192E+21</v>
      </c>
    </row>
    <row r="18" spans="1:11" x14ac:dyDescent="0.3">
      <c r="A18">
        <f t="shared" si="5"/>
        <v>11</v>
      </c>
      <c r="B18" s="2">
        <f t="shared" si="0"/>
        <v>2.2990954312740322E-23</v>
      </c>
      <c r="C18" s="2">
        <f t="shared" si="0"/>
        <v>1.0349083657480964E-26</v>
      </c>
      <c r="D18" s="2">
        <f t="shared" si="0"/>
        <v>4.1393288370792565E-30</v>
      </c>
      <c r="E18" s="2">
        <f t="shared" si="0"/>
        <v>1.3104340816994727E-33</v>
      </c>
      <c r="H18" s="2">
        <f t="shared" si="1"/>
        <v>3340444200588997.5</v>
      </c>
      <c r="I18" s="2">
        <f t="shared" si="2"/>
        <v>3.7104734361908541E+18</v>
      </c>
      <c r="J18" s="2">
        <f t="shared" si="3"/>
        <v>4.6384331266485398E+21</v>
      </c>
      <c r="K18" s="2">
        <f t="shared" si="4"/>
        <v>7.325816791600822E+24</v>
      </c>
    </row>
    <row r="19" spans="1:11" x14ac:dyDescent="0.3">
      <c r="A19">
        <f t="shared" si="5"/>
        <v>12</v>
      </c>
      <c r="B19" s="2">
        <f t="shared" si="0"/>
        <v>8.1698445808272128E-26</v>
      </c>
      <c r="C19" s="2">
        <f t="shared" si="0"/>
        <v>1.8008269951776424E-29</v>
      </c>
      <c r="D19" s="2">
        <f t="shared" si="0"/>
        <v>3.4496062769053575E-33</v>
      </c>
      <c r="E19" s="2">
        <f t="shared" si="0"/>
        <v>4.9798885425642961E-37</v>
      </c>
      <c r="H19" s="2">
        <f t="shared" si="1"/>
        <v>9.4004236237531776E+17</v>
      </c>
      <c r="I19" s="2">
        <f t="shared" si="2"/>
        <v>2.1323536410121418E+21</v>
      </c>
      <c r="J19" s="2">
        <f t="shared" si="3"/>
        <v>5.5658525810732011E+24</v>
      </c>
      <c r="K19" s="2">
        <f t="shared" si="4"/>
        <v>1.9277539884570726E+28</v>
      </c>
    </row>
    <row r="20" spans="1:11" x14ac:dyDescent="0.3">
      <c r="A20">
        <f t="shared" si="5"/>
        <v>13</v>
      </c>
      <c r="B20" s="2">
        <f t="shared" si="0"/>
        <v>2.6748098153511195E-28</v>
      </c>
      <c r="C20" s="2">
        <f t="shared" si="0"/>
        <v>2.8814615009645037E-32</v>
      </c>
      <c r="D20" s="2">
        <f t="shared" si="0"/>
        <v>2.6324412994454876E-36</v>
      </c>
      <c r="E20" s="2">
        <f t="shared" si="0"/>
        <v>1.7162285835329282E-40</v>
      </c>
      <c r="H20" s="2">
        <f t="shared" si="1"/>
        <v>2.8712321735636576E+20</v>
      </c>
      <c r="I20" s="2">
        <f t="shared" si="2"/>
        <v>1.3326570557040749E+24</v>
      </c>
      <c r="J20" s="2">
        <f t="shared" si="3"/>
        <v>7.293609929324691E+27</v>
      </c>
      <c r="K20" s="2">
        <f t="shared" si="4"/>
        <v>5.5936604786280856E+31</v>
      </c>
    </row>
    <row r="21" spans="1:11" x14ac:dyDescent="0.3">
      <c r="A21">
        <f t="shared" si="5"/>
        <v>14</v>
      </c>
      <c r="B21" s="2">
        <f t="shared" si="0"/>
        <v>8.1165268002916485E-31</v>
      </c>
      <c r="C21" s="2">
        <f t="shared" si="0"/>
        <v>4.2647677280999639E-35</v>
      </c>
      <c r="D21" s="2">
        <f t="shared" si="0"/>
        <v>1.8503189848335858E-39</v>
      </c>
      <c r="E21" s="2">
        <f t="shared" si="0"/>
        <v>5.394120177545499E-44</v>
      </c>
      <c r="H21" s="2">
        <f t="shared" si="1"/>
        <v>9.4621753725054381E+22</v>
      </c>
      <c r="I21" s="2">
        <f t="shared" si="2"/>
        <v>9.0040073570684096E+26</v>
      </c>
      <c r="J21" s="2">
        <f t="shared" si="3"/>
        <v>1.0376589202929685E+31</v>
      </c>
      <c r="K21" s="2">
        <f t="shared" si="4"/>
        <v>1.7797156318397626E+35</v>
      </c>
    </row>
    <row r="22" spans="1:11" x14ac:dyDescent="0.3">
      <c r="A22">
        <f t="shared" si="5"/>
        <v>15</v>
      </c>
      <c r="B22" s="2">
        <f t="shared" si="0"/>
        <v>2.2943817046990426E-33</v>
      </c>
      <c r="C22" s="2">
        <f t="shared" si="0"/>
        <v>5.8686020837680718E-38</v>
      </c>
      <c r="D22" s="2">
        <f t="shared" si="0"/>
        <v>1.2039986774532573E-42</v>
      </c>
      <c r="E22" s="2">
        <f t="shared" si="0"/>
        <v>1.5535811822362854E-47</v>
      </c>
      <c r="H22" s="2">
        <f t="shared" si="1"/>
        <v>3.3473070257973475E+25</v>
      </c>
      <c r="I22" s="2">
        <f t="shared" si="2"/>
        <v>6.543295907931858E+29</v>
      </c>
      <c r="J22" s="2">
        <f t="shared" si="3"/>
        <v>1.5946861370821895E+34</v>
      </c>
      <c r="K22" s="2">
        <f t="shared" si="4"/>
        <v>6.1792715499948221E+38</v>
      </c>
    </row>
    <row r="23" spans="1:11" x14ac:dyDescent="0.3">
      <c r="A23">
        <f t="shared" si="5"/>
        <v>16</v>
      </c>
      <c r="B23" s="2">
        <f t="shared" si="0"/>
        <v>6.0689309145129955E-36</v>
      </c>
      <c r="C23" s="2">
        <f t="shared" si="0"/>
        <v>7.5415156665417785E-41</v>
      </c>
      <c r="D23" s="2">
        <f t="shared" si="0"/>
        <v>7.2845416528708602E-46</v>
      </c>
      <c r="E23" s="2">
        <f t="shared" si="0"/>
        <v>4.1171877558354558E-51</v>
      </c>
      <c r="H23" s="2">
        <f t="shared" si="1"/>
        <v>1.2654617605935106E+28</v>
      </c>
      <c r="I23" s="2">
        <f t="shared" si="2"/>
        <v>5.0918146560860525E+32</v>
      </c>
      <c r="J23" s="2">
        <f t="shared" si="3"/>
        <v>2.635718335474576E+37</v>
      </c>
      <c r="K23" s="2">
        <f t="shared" si="4"/>
        <v>2.3316886596666703E+42</v>
      </c>
    </row>
    <row r="25" spans="1:11" ht="28.8" x14ac:dyDescent="0.3">
      <c r="A25" s="6" t="s">
        <v>16</v>
      </c>
      <c r="B25">
        <f>$B$2/$B$1/VALUE(RIGHT(B$7,1))</f>
        <v>2.5600000000000001E-8</v>
      </c>
      <c r="C25">
        <f>$B$2/$B$1/VALUE(RIGHT(C$7,1))</f>
        <v>1.28E-8</v>
      </c>
      <c r="D25">
        <f>$B$2/$B$1/VALUE(RIGHT(D$7,1))</f>
        <v>6.4000000000000002E-9</v>
      </c>
      <c r="E25">
        <f>$B$2/$B$1/VALUE(RIGHT(E$7,1))</f>
        <v>3.2000000000000001E-9</v>
      </c>
    </row>
    <row r="26" spans="1:11" x14ac:dyDescent="0.3">
      <c r="B26" s="2"/>
      <c r="H26" s="4" t="s">
        <v>12</v>
      </c>
      <c r="I26" s="4"/>
    </row>
    <row r="27" spans="1:11" x14ac:dyDescent="0.3">
      <c r="H27" s="5" t="s">
        <v>13</v>
      </c>
      <c r="I27" s="5"/>
    </row>
    <row r="28" spans="1:11" x14ac:dyDescent="0.3">
      <c r="H28" s="3" t="s">
        <v>14</v>
      </c>
      <c r="I28" s="3"/>
    </row>
    <row r="30" spans="1:11" x14ac:dyDescent="0.3">
      <c r="A30" s="1"/>
      <c r="B30" s="1"/>
    </row>
  </sheetData>
  <conditionalFormatting sqref="H8:K23">
    <cfRule type="cellIs" dxfId="11" priority="1" operator="greaterThan">
      <formula>31536000</formula>
    </cfRule>
    <cfRule type="cellIs" dxfId="10" priority="2" operator="greaterThan">
      <formula>86400</formula>
    </cfRule>
    <cfRule type="cellIs" dxfId="9" priority="3" operator="greaterThan">
      <formula>60</formula>
    </cfRule>
  </conditionalFormatting>
  <pageMargins left="0.7" right="0.7" top="0.75" bottom="0.75" header="0.3" footer="0.3"/>
  <headerFooter>
    <oddFooter>&amp;L_x000D_&amp;1#&amp;"Aptos"&amp;1&amp;K000000 -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88A41-F19D-44CD-98B3-FD5643D9E806}">
  <dimension ref="A1:K28"/>
  <sheetViews>
    <sheetView workbookViewId="0">
      <selection activeCell="G7" sqref="G7:G23"/>
    </sheetView>
  </sheetViews>
  <sheetFormatPr defaultRowHeight="14.4" x14ac:dyDescent="0.3"/>
  <cols>
    <col min="1" max="1" width="18.5546875" bestFit="1" customWidth="1"/>
    <col min="2" max="2" width="10" bestFit="1" customWidth="1"/>
    <col min="8" max="8" width="9.109375" customWidth="1"/>
  </cols>
  <sheetData>
    <row r="1" spans="1:11" x14ac:dyDescent="0.3">
      <c r="A1" t="s">
        <v>9</v>
      </c>
      <c r="B1">
        <f>200*10^9*17/16</f>
        <v>212500000000</v>
      </c>
      <c r="C1" t="s">
        <v>15</v>
      </c>
    </row>
    <row r="2" spans="1:11" x14ac:dyDescent="0.3">
      <c r="A2" t="s">
        <v>0</v>
      </c>
      <c r="B2">
        <v>5440</v>
      </c>
    </row>
    <row r="3" spans="1:11" x14ac:dyDescent="0.3">
      <c r="A3" t="s">
        <v>4</v>
      </c>
      <c r="B3" s="1">
        <v>2.4000000000000001E-5</v>
      </c>
      <c r="C3" t="s">
        <v>18</v>
      </c>
    </row>
    <row r="4" spans="1:11" x14ac:dyDescent="0.3">
      <c r="A4" t="s">
        <v>5</v>
      </c>
      <c r="B4" s="1">
        <f>1-(1-2*B3)^5</f>
        <v>2.3997696110611422E-4</v>
      </c>
    </row>
    <row r="6" spans="1:11" x14ac:dyDescent="0.3">
      <c r="A6" t="s">
        <v>1</v>
      </c>
      <c r="B6" t="s">
        <v>3</v>
      </c>
      <c r="H6" t="s">
        <v>11</v>
      </c>
    </row>
    <row r="7" spans="1:11" x14ac:dyDescent="0.3">
      <c r="A7" t="s">
        <v>2</v>
      </c>
      <c r="B7" t="s">
        <v>6</v>
      </c>
      <c r="C7" t="s">
        <v>7</v>
      </c>
      <c r="D7" t="s">
        <v>8</v>
      </c>
      <c r="E7" t="s">
        <v>10</v>
      </c>
      <c r="H7" t="s">
        <v>6</v>
      </c>
      <c r="I7" t="s">
        <v>7</v>
      </c>
      <c r="J7" t="s">
        <v>8</v>
      </c>
      <c r="K7" t="s">
        <v>10</v>
      </c>
    </row>
    <row r="8" spans="1:11" x14ac:dyDescent="0.3">
      <c r="A8">
        <v>1</v>
      </c>
      <c r="B8" s="2">
        <f t="shared" ref="B8:E23" si="0">_xlfn.BINOM.DIST($A8,544/VALUE(RIGHT(B$7,1)),$B$4,FALSE)</f>
        <v>0.11459609898566399</v>
      </c>
      <c r="C8" s="2">
        <f t="shared" si="0"/>
        <v>6.1163349738445144E-2</v>
      </c>
      <c r="D8" s="2">
        <f t="shared" si="0"/>
        <v>3.1596354577665804E-2</v>
      </c>
      <c r="E8" s="2">
        <f t="shared" si="0"/>
        <v>1.6058125186119786E-2</v>
      </c>
      <c r="H8" s="2">
        <f>B$25/(B8/3)</f>
        <v>6.7017988116338675E-7</v>
      </c>
      <c r="I8" s="2">
        <f t="shared" ref="I8:K23" si="1">C$25/(C8/3)</f>
        <v>6.2782696114930249E-7</v>
      </c>
      <c r="J8" s="2">
        <f t="shared" si="1"/>
        <v>6.0766503783862809E-7</v>
      </c>
      <c r="K8" s="2">
        <f t="shared" si="1"/>
        <v>5.9782819530501499E-7</v>
      </c>
    </row>
    <row r="9" spans="1:11" x14ac:dyDescent="0.3">
      <c r="A9">
        <f>A8+1</f>
        <v>2</v>
      </c>
      <c r="B9" s="2">
        <f t="shared" si="0"/>
        <v>7.4681571901340201E-3</v>
      </c>
      <c r="C9" s="2">
        <f t="shared" si="0"/>
        <v>1.9893185862054786E-3</v>
      </c>
      <c r="D9" s="2">
        <f t="shared" si="0"/>
        <v>5.1193466039070232E-4</v>
      </c>
      <c r="E9" s="2">
        <f t="shared" si="0"/>
        <v>1.2912592003398022E-4</v>
      </c>
      <c r="H9" s="2">
        <f t="shared" ref="H9:H23" si="2">B$25/(B9/3)</f>
        <v>1.0283661423390819E-5</v>
      </c>
      <c r="I9" s="2">
        <f t="shared" si="1"/>
        <v>1.9303092157423611E-5</v>
      </c>
      <c r="J9" s="2">
        <f t="shared" si="1"/>
        <v>3.7504786226716502E-5</v>
      </c>
      <c r="K9" s="2">
        <f t="shared" si="1"/>
        <v>7.43460336814925E-5</v>
      </c>
    </row>
    <row r="10" spans="1:11" x14ac:dyDescent="0.3">
      <c r="A10">
        <f t="shared" ref="A10:A23" si="3">A9+1</f>
        <v>3</v>
      </c>
      <c r="B10" s="2">
        <f t="shared" si="0"/>
        <v>3.2386593096615828E-4</v>
      </c>
      <c r="C10" s="2">
        <f t="shared" si="0"/>
        <v>4.2975469731683557E-5</v>
      </c>
      <c r="D10" s="2">
        <f t="shared" si="0"/>
        <v>5.488729911207918E-6</v>
      </c>
      <c r="E10" s="2">
        <f t="shared" si="0"/>
        <v>6.818830457964456E-7</v>
      </c>
      <c r="H10" s="2">
        <f t="shared" si="2"/>
        <v>2.3713516198165674E-4</v>
      </c>
      <c r="I10" s="2">
        <f t="shared" si="1"/>
        <v>8.9353299079101623E-4</v>
      </c>
      <c r="J10" s="2">
        <f t="shared" si="1"/>
        <v>3.4980770252137638E-3</v>
      </c>
      <c r="K10" s="2">
        <f t="shared" si="1"/>
        <v>1.4078660643024366E-2</v>
      </c>
    </row>
    <row r="11" spans="1:11" x14ac:dyDescent="0.3">
      <c r="A11">
        <f t="shared" si="3"/>
        <v>4</v>
      </c>
      <c r="B11" s="2">
        <f t="shared" si="0"/>
        <v>1.0514202115825229E-5</v>
      </c>
      <c r="C11" s="2">
        <f t="shared" si="0"/>
        <v>6.9372397452558623E-7</v>
      </c>
      <c r="D11" s="2">
        <f t="shared" si="0"/>
        <v>4.380637260727036E-8</v>
      </c>
      <c r="E11" s="2">
        <f t="shared" si="0"/>
        <v>2.6597268670211168E-9</v>
      </c>
      <c r="H11" s="2">
        <f t="shared" si="2"/>
        <v>7.3044059029839375E-3</v>
      </c>
      <c r="I11" s="2">
        <f t="shared" si="1"/>
        <v>5.535342789076942E-2</v>
      </c>
      <c r="J11" s="2">
        <f t="shared" si="1"/>
        <v>0.43829239576922785</v>
      </c>
      <c r="K11" s="2">
        <f t="shared" si="1"/>
        <v>3.6093931745525287</v>
      </c>
    </row>
    <row r="12" spans="1:11" x14ac:dyDescent="0.3">
      <c r="A12">
        <f t="shared" si="3"/>
        <v>5</v>
      </c>
      <c r="B12" s="2">
        <f t="shared" si="0"/>
        <v>2.7256736728731023E-7</v>
      </c>
      <c r="C12" s="2">
        <f t="shared" si="0"/>
        <v>8.9253504176365128E-9</v>
      </c>
      <c r="D12" s="2">
        <f t="shared" si="0"/>
        <v>2.7759714955025645E-10</v>
      </c>
      <c r="E12" s="2">
        <f t="shared" si="0"/>
        <v>8.1718576453404986E-12</v>
      </c>
      <c r="H12" s="2">
        <f t="shared" si="2"/>
        <v>0.28176520455967119</v>
      </c>
      <c r="I12" s="2">
        <f t="shared" si="1"/>
        <v>4.3023520873893659</v>
      </c>
      <c r="J12" s="2">
        <f t="shared" si="1"/>
        <v>69.16497532884074</v>
      </c>
      <c r="K12" s="2">
        <f t="shared" si="1"/>
        <v>1174.7634891160656</v>
      </c>
    </row>
    <row r="13" spans="1:11" x14ac:dyDescent="0.3">
      <c r="A13">
        <f t="shared" si="3"/>
        <v>6</v>
      </c>
      <c r="B13" s="2">
        <f t="shared" si="0"/>
        <v>5.8773987570571022E-9</v>
      </c>
      <c r="C13" s="2">
        <f t="shared" si="0"/>
        <v>9.5336470472872501E-11</v>
      </c>
      <c r="D13" s="2">
        <f t="shared" si="0"/>
        <v>1.4548185508120385E-12</v>
      </c>
      <c r="E13" s="2">
        <f t="shared" si="0"/>
        <v>2.0596047002136359E-14</v>
      </c>
      <c r="H13" s="2">
        <f t="shared" si="2"/>
        <v>13.067005179423093</v>
      </c>
      <c r="I13" s="2">
        <f t="shared" si="1"/>
        <v>402.78394836241102</v>
      </c>
      <c r="J13" s="2">
        <f t="shared" si="1"/>
        <v>13197.522116612485</v>
      </c>
      <c r="K13" s="2">
        <f t="shared" si="1"/>
        <v>466108.86054999899</v>
      </c>
    </row>
    <row r="14" spans="1:11" x14ac:dyDescent="0.3">
      <c r="A14">
        <f t="shared" si="3"/>
        <v>7</v>
      </c>
      <c r="B14" s="2">
        <f t="shared" si="0"/>
        <v>1.0842843141046014E-10</v>
      </c>
      <c r="C14" s="2">
        <f t="shared" si="0"/>
        <v>8.6959382821747673E-13</v>
      </c>
      <c r="D14" s="2">
        <f t="shared" si="0"/>
        <v>6.4852679608982555E-15</v>
      </c>
      <c r="E14" s="2">
        <f t="shared" si="0"/>
        <v>4.3787616556730539E-17</v>
      </c>
      <c r="H14" s="2">
        <f t="shared" si="2"/>
        <v>708.30130991446833</v>
      </c>
      <c r="I14" s="2">
        <f t="shared" si="1"/>
        <v>44158.547075608432</v>
      </c>
      <c r="J14" s="2">
        <f t="shared" si="1"/>
        <v>2960556.1583211226</v>
      </c>
      <c r="K14" s="2">
        <f t="shared" si="1"/>
        <v>219240067.28163415</v>
      </c>
    </row>
    <row r="15" spans="1:11" x14ac:dyDescent="0.3">
      <c r="A15">
        <f t="shared" si="3"/>
        <v>8</v>
      </c>
      <c r="B15" s="2">
        <f t="shared" si="0"/>
        <v>1.7470335948112591E-12</v>
      </c>
      <c r="C15" s="2">
        <f t="shared" si="0"/>
        <v>6.9142665568577912E-15</v>
      </c>
      <c r="D15" s="2">
        <f t="shared" si="0"/>
        <v>2.5101601523647909E-17</v>
      </c>
      <c r="E15" s="2">
        <f t="shared" si="0"/>
        <v>8.0142878504087918E-20</v>
      </c>
      <c r="H15" s="2">
        <f t="shared" si="2"/>
        <v>43960.230775239957</v>
      </c>
      <c r="I15" s="2">
        <f t="shared" si="1"/>
        <v>5553734.3960096026</v>
      </c>
      <c r="J15" s="2">
        <f t="shared" si="1"/>
        <v>764891434.5928055</v>
      </c>
      <c r="K15" s="2">
        <f t="shared" si="1"/>
        <v>119786064328.97621</v>
      </c>
    </row>
    <row r="16" spans="1:11" x14ac:dyDescent="0.3">
      <c r="A16">
        <f t="shared" si="3"/>
        <v>9</v>
      </c>
      <c r="B16" s="2">
        <f t="shared" si="0"/>
        <v>2.4974529732387964E-14</v>
      </c>
      <c r="C16" s="2">
        <f t="shared" si="0"/>
        <v>4.8683446752317312E-17</v>
      </c>
      <c r="D16" s="2">
        <f t="shared" si="0"/>
        <v>8.569247252195989E-20</v>
      </c>
      <c r="E16" s="2">
        <f t="shared" si="0"/>
        <v>1.282470725941356E-22</v>
      </c>
      <c r="H16" s="2">
        <f t="shared" si="2"/>
        <v>3075132.9783960939</v>
      </c>
      <c r="I16" s="2">
        <f t="shared" si="1"/>
        <v>788769131.2277962</v>
      </c>
      <c r="J16" s="2">
        <f t="shared" si="1"/>
        <v>224057019653.38593</v>
      </c>
      <c r="K16" s="2">
        <f t="shared" si="1"/>
        <v>74855509804743.75</v>
      </c>
    </row>
    <row r="17" spans="1:11" x14ac:dyDescent="0.3">
      <c r="A17">
        <f t="shared" si="3"/>
        <v>10</v>
      </c>
      <c r="B17" s="2">
        <f t="shared" si="0"/>
        <v>3.2071914384296062E-16</v>
      </c>
      <c r="C17" s="2">
        <f t="shared" si="0"/>
        <v>3.0733417060524353E-19</v>
      </c>
      <c r="D17" s="2">
        <f t="shared" si="0"/>
        <v>2.6122827191456057E-22</v>
      </c>
      <c r="E17" s="2">
        <f t="shared" si="0"/>
        <v>1.8162400781364621E-25</v>
      </c>
      <c r="H17" s="2">
        <f t="shared" si="2"/>
        <v>239461851.5120661</v>
      </c>
      <c r="I17" s="2">
        <f t="shared" si="1"/>
        <v>124945429674.73349</v>
      </c>
      <c r="J17" s="2">
        <f t="shared" si="1"/>
        <v>73498935851322.047</v>
      </c>
      <c r="K17" s="2">
        <f t="shared" si="1"/>
        <v>5.285644841539892E+16</v>
      </c>
    </row>
    <row r="18" spans="1:11" x14ac:dyDescent="0.3">
      <c r="A18">
        <f t="shared" si="3"/>
        <v>11</v>
      </c>
      <c r="B18" s="2">
        <f t="shared" si="0"/>
        <v>3.7372077293235275E-18</v>
      </c>
      <c r="C18" s="2">
        <f t="shared" si="0"/>
        <v>1.7570868894766564E-21</v>
      </c>
      <c r="D18" s="2">
        <f t="shared" si="0"/>
        <v>7.1824369130030559E-25</v>
      </c>
      <c r="E18" s="2">
        <f t="shared" si="0"/>
        <v>2.2987002647620819E-28</v>
      </c>
      <c r="H18" s="2">
        <f t="shared" si="2"/>
        <v>20550101991.226906</v>
      </c>
      <c r="I18" s="2">
        <f t="shared" si="1"/>
        <v>21854354630941.07</v>
      </c>
      <c r="J18" s="2">
        <f t="shared" si="1"/>
        <v>2.673187419890928E+16</v>
      </c>
      <c r="K18" s="2">
        <f t="shared" si="1"/>
        <v>4.1762730648980947E+19</v>
      </c>
    </row>
    <row r="19" spans="1:11" x14ac:dyDescent="0.3">
      <c r="A19">
        <f t="shared" si="3"/>
        <v>12</v>
      </c>
      <c r="B19" s="2">
        <f t="shared" si="0"/>
        <v>3.9844371800557264E-20</v>
      </c>
      <c r="C19" s="2">
        <f t="shared" si="0"/>
        <v>9.173314478089809E-24</v>
      </c>
      <c r="D19" s="2">
        <f t="shared" si="0"/>
        <v>1.7958678249436475E-27</v>
      </c>
      <c r="E19" s="2">
        <f t="shared" si="0"/>
        <v>2.6208956987343535E-31</v>
      </c>
      <c r="H19" s="2">
        <f t="shared" si="2"/>
        <v>1927499331258.7722</v>
      </c>
      <c r="I19" s="2">
        <f t="shared" si="1"/>
        <v>4186055115816346.5</v>
      </c>
      <c r="J19" s="2">
        <f t="shared" si="1"/>
        <v>1.0691209972873409E+19</v>
      </c>
      <c r="K19" s="2">
        <f t="shared" si="1"/>
        <v>3.6628699129980251E+22</v>
      </c>
    </row>
    <row r="20" spans="1:11" x14ac:dyDescent="0.3">
      <c r="A20">
        <f t="shared" si="3"/>
        <v>13</v>
      </c>
      <c r="B20" s="2">
        <f t="shared" si="0"/>
        <v>3.9138938838373482E-22</v>
      </c>
      <c r="C20" s="2">
        <f t="shared" si="0"/>
        <v>4.4038250800053851E-26</v>
      </c>
      <c r="D20" s="2">
        <f t="shared" si="0"/>
        <v>4.1117479550944272E-30</v>
      </c>
      <c r="E20" s="2">
        <f t="shared" si="0"/>
        <v>2.7099931642986387E-34</v>
      </c>
      <c r="H20" s="2">
        <f t="shared" si="2"/>
        <v>196224022110436</v>
      </c>
      <c r="I20" s="2">
        <f t="shared" si="1"/>
        <v>8.7196923815950118E+17</v>
      </c>
      <c r="J20" s="2">
        <f t="shared" si="1"/>
        <v>4.6695469201149196E+21</v>
      </c>
      <c r="K20" s="2">
        <f t="shared" si="1"/>
        <v>3.5424443598124475E+25</v>
      </c>
    </row>
    <row r="21" spans="1:11" x14ac:dyDescent="0.3">
      <c r="A21">
        <f t="shared" si="3"/>
        <v>14</v>
      </c>
      <c r="B21" s="2">
        <f t="shared" si="0"/>
        <v>3.5632747848397085E-24</v>
      </c>
      <c r="C21" s="2">
        <f t="shared" si="0"/>
        <v>1.9555799300225622E-28</v>
      </c>
      <c r="D21" s="2">
        <f t="shared" si="0"/>
        <v>8.6711628671023876E-33</v>
      </c>
      <c r="E21" s="2">
        <f t="shared" si="0"/>
        <v>2.555504392911953E-37</v>
      </c>
      <c r="H21" s="2">
        <f t="shared" si="2"/>
        <v>2.155320727066936E+16</v>
      </c>
      <c r="I21" s="2">
        <f t="shared" si="1"/>
        <v>1.9636118887534795E+20</v>
      </c>
      <c r="J21" s="2">
        <f t="shared" si="1"/>
        <v>2.2142358867278429E+24</v>
      </c>
      <c r="K21" s="2">
        <f t="shared" si="1"/>
        <v>3.756596946820728E+28</v>
      </c>
    </row>
    <row r="22" spans="1:11" x14ac:dyDescent="0.3">
      <c r="A22">
        <f t="shared" si="3"/>
        <v>15</v>
      </c>
      <c r="B22" s="2">
        <f t="shared" si="0"/>
        <v>3.022092184895314E-26</v>
      </c>
      <c r="C22" s="2">
        <f t="shared" si="0"/>
        <v>8.0737965406375263E-31</v>
      </c>
      <c r="D22" s="2">
        <f t="shared" si="0"/>
        <v>1.6928547549437721E-35</v>
      </c>
      <c r="E22" s="2">
        <f t="shared" si="0"/>
        <v>2.2082737767258366E-40</v>
      </c>
      <c r="H22" s="2">
        <f t="shared" si="2"/>
        <v>2.5412858146370668E+18</v>
      </c>
      <c r="I22" s="2">
        <f t="shared" si="1"/>
        <v>4.756126787035415E+22</v>
      </c>
      <c r="J22" s="2">
        <f t="shared" si="1"/>
        <v>1.1341788150417976E+27</v>
      </c>
      <c r="K22" s="2">
        <f t="shared" si="1"/>
        <v>4.3472870534348908E+31</v>
      </c>
    </row>
    <row r="23" spans="1:11" x14ac:dyDescent="0.3">
      <c r="A23">
        <f t="shared" si="3"/>
        <v>16</v>
      </c>
      <c r="B23" s="2">
        <f t="shared" si="0"/>
        <v>2.3983755037372118E-28</v>
      </c>
      <c r="C23" s="2">
        <f t="shared" si="0"/>
        <v>3.112896809214539E-33</v>
      </c>
      <c r="D23" s="2">
        <f t="shared" si="0"/>
        <v>3.0729738743031271E-38</v>
      </c>
      <c r="E23" s="2">
        <f t="shared" si="0"/>
        <v>1.7558304839972687E-43</v>
      </c>
      <c r="H23" s="2">
        <f t="shared" si="2"/>
        <v>3.2021674621145947E+20</v>
      </c>
      <c r="I23" s="2">
        <f t="shared" si="1"/>
        <v>1.2335776722932641E+25</v>
      </c>
      <c r="J23" s="2">
        <f t="shared" si="1"/>
        <v>6.2480192755801006E+29</v>
      </c>
      <c r="K23" s="2">
        <f t="shared" si="1"/>
        <v>5.4674981938717352E+34</v>
      </c>
    </row>
    <row r="25" spans="1:11" ht="28.8" x14ac:dyDescent="0.3">
      <c r="A25" s="6" t="s">
        <v>16</v>
      </c>
      <c r="B25">
        <f>$B$2/$B$1/VALUE(RIGHT(B$7,1))</f>
        <v>2.5600000000000001E-8</v>
      </c>
      <c r="C25">
        <f>$B$2/$B$1/VALUE(RIGHT(C$7,1))</f>
        <v>1.28E-8</v>
      </c>
      <c r="D25">
        <f>$B$2/$B$1/VALUE(RIGHT(D$7,1))</f>
        <v>6.4000000000000002E-9</v>
      </c>
      <c r="E25">
        <f>$B$2/$B$1/VALUE(RIGHT(E$7,1))</f>
        <v>3.2000000000000001E-9</v>
      </c>
    </row>
    <row r="26" spans="1:11" x14ac:dyDescent="0.3">
      <c r="H26" s="4" t="s">
        <v>12</v>
      </c>
      <c r="I26" s="4"/>
    </row>
    <row r="27" spans="1:11" x14ac:dyDescent="0.3">
      <c r="H27" s="5" t="s">
        <v>13</v>
      </c>
      <c r="I27" s="5"/>
    </row>
    <row r="28" spans="1:11" x14ac:dyDescent="0.3">
      <c r="H28" s="3" t="s">
        <v>14</v>
      </c>
      <c r="I28" s="3"/>
    </row>
  </sheetData>
  <conditionalFormatting sqref="H8:K23">
    <cfRule type="cellIs" dxfId="8" priority="1" operator="greaterThan">
      <formula>31536000</formula>
    </cfRule>
    <cfRule type="cellIs" dxfId="7" priority="2" operator="greaterThan">
      <formula>86400</formula>
    </cfRule>
    <cfRule type="cellIs" dxfId="6" priority="3" operator="greaterThan">
      <formula>60</formula>
    </cfRule>
  </conditionalFormatting>
  <pageMargins left="0.7" right="0.7" top="0.75" bottom="0.75" header="0.3" footer="0.3"/>
  <headerFooter>
    <oddFooter>&amp;L_x000D_&amp;1#&amp;"Aptos"&amp;1&amp;K000000 -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2CAE8-84EC-4D06-A66D-26B935645C20}">
  <dimension ref="A1:K28"/>
  <sheetViews>
    <sheetView workbookViewId="0">
      <selection activeCell="G7" sqref="G7:G23"/>
    </sheetView>
  </sheetViews>
  <sheetFormatPr defaultRowHeight="14.4" x14ac:dyDescent="0.3"/>
  <cols>
    <col min="1" max="1" width="18.5546875" bestFit="1" customWidth="1"/>
    <col min="2" max="2" width="10" bestFit="1" customWidth="1"/>
    <col min="8" max="8" width="9.109375" customWidth="1"/>
  </cols>
  <sheetData>
    <row r="1" spans="1:11" x14ac:dyDescent="0.3">
      <c r="A1" t="s">
        <v>9</v>
      </c>
      <c r="B1">
        <f>200*10^9*17/16</f>
        <v>212500000000</v>
      </c>
      <c r="C1" t="s">
        <v>15</v>
      </c>
    </row>
    <row r="2" spans="1:11" x14ac:dyDescent="0.3">
      <c r="A2" t="s">
        <v>0</v>
      </c>
      <c r="B2">
        <v>5440</v>
      </c>
    </row>
    <row r="3" spans="1:11" x14ac:dyDescent="0.3">
      <c r="A3" t="s">
        <v>4</v>
      </c>
      <c r="B3" s="7">
        <f>0.0002921-0.000064</f>
        <v>2.2810000000000001E-4</v>
      </c>
      <c r="C3" t="s">
        <v>20</v>
      </c>
    </row>
    <row r="4" spans="1:11" x14ac:dyDescent="0.3">
      <c r="A4" t="s">
        <v>5</v>
      </c>
      <c r="B4" s="1">
        <f>1-(1-2*B3)^5</f>
        <v>2.2789197648197534E-3</v>
      </c>
    </row>
    <row r="6" spans="1:11" x14ac:dyDescent="0.3">
      <c r="A6" t="s">
        <v>1</v>
      </c>
      <c r="B6" t="s">
        <v>3</v>
      </c>
      <c r="H6" t="s">
        <v>11</v>
      </c>
    </row>
    <row r="7" spans="1:11" x14ac:dyDescent="0.3">
      <c r="A7" t="s">
        <v>2</v>
      </c>
      <c r="B7" t="s">
        <v>6</v>
      </c>
      <c r="C7" t="s">
        <v>7</v>
      </c>
      <c r="D7" t="s">
        <v>8</v>
      </c>
      <c r="E7" t="s">
        <v>10</v>
      </c>
      <c r="H7" t="s">
        <v>6</v>
      </c>
      <c r="I7" t="s">
        <v>7</v>
      </c>
      <c r="J7" t="s">
        <v>8</v>
      </c>
      <c r="K7" t="s">
        <v>10</v>
      </c>
    </row>
    <row r="8" spans="1:11" x14ac:dyDescent="0.3">
      <c r="A8">
        <v>1</v>
      </c>
      <c r="B8" s="2">
        <f t="shared" ref="B8:E23" si="0">_xlfn.BINOM.DIST($A8,544/VALUE(RIGHT(B$7,1)),$B$4,FALSE)</f>
        <v>0.35916618184384408</v>
      </c>
      <c r="C8" s="2">
        <f t="shared" si="0"/>
        <v>0.3340235723849746</v>
      </c>
      <c r="D8" s="2">
        <f t="shared" si="0"/>
        <v>0.22777337554339766</v>
      </c>
      <c r="E8" s="2">
        <f t="shared" si="0"/>
        <v>0.13299976722944035</v>
      </c>
      <c r="F8" s="2"/>
      <c r="H8" s="2">
        <f>B$25/(B8/3)</f>
        <v>2.1382859490204063E-7</v>
      </c>
      <c r="I8" s="2">
        <f t="shared" ref="I8:K23" si="1">C$25/(C8/3)</f>
        <v>1.1496194632558019E-7</v>
      </c>
      <c r="J8" s="2">
        <f t="shared" si="1"/>
        <v>8.4294312073106296E-8</v>
      </c>
      <c r="K8" s="2">
        <f t="shared" si="1"/>
        <v>7.2180577454988053E-8</v>
      </c>
    </row>
    <row r="9" spans="1:11" x14ac:dyDescent="0.3">
      <c r="A9">
        <f>A8+1</f>
        <v>2</v>
      </c>
      <c r="B9" s="2">
        <f t="shared" si="0"/>
        <v>0.22273330357165233</v>
      </c>
      <c r="C9" s="2">
        <f t="shared" si="0"/>
        <v>0.10337994539958474</v>
      </c>
      <c r="D9" s="2">
        <f t="shared" si="0"/>
        <v>3.5117744723772312E-2</v>
      </c>
      <c r="E9" s="2">
        <f t="shared" si="0"/>
        <v>1.0176901583726318E-2</v>
      </c>
      <c r="F9" s="2"/>
      <c r="H9" s="2">
        <f t="shared" ref="H9:H23" si="2">B$25/(B9/3)</f>
        <v>3.4480699010192598E-7</v>
      </c>
      <c r="I9" s="2">
        <f t="shared" si="1"/>
        <v>3.7144534998133444E-7</v>
      </c>
      <c r="J9" s="2">
        <f t="shared" si="1"/>
        <v>5.4673214783644443E-7</v>
      </c>
      <c r="K9" s="2">
        <f t="shared" si="1"/>
        <v>9.4331264982960733E-7</v>
      </c>
    </row>
    <row r="10" spans="1:11" x14ac:dyDescent="0.3">
      <c r="A10">
        <f t="shared" ref="A10:A23" si="3">A9+1</f>
        <v>3</v>
      </c>
      <c r="B10" s="2">
        <f t="shared" si="0"/>
        <v>9.1914298532871433E-2</v>
      </c>
      <c r="C10" s="2">
        <f t="shared" si="0"/>
        <v>2.1251945555907294E-2</v>
      </c>
      <c r="D10" s="2">
        <f t="shared" si="0"/>
        <v>3.5828617281684471E-3</v>
      </c>
      <c r="E10" s="2">
        <f t="shared" si="0"/>
        <v>5.1139696024351351E-4</v>
      </c>
      <c r="F10" s="2"/>
      <c r="H10" s="2">
        <f t="shared" si="2"/>
        <v>8.3556096522385922E-7</v>
      </c>
      <c r="I10" s="2">
        <f t="shared" si="1"/>
        <v>1.8068933923711351E-6</v>
      </c>
      <c r="J10" s="2">
        <f t="shared" si="1"/>
        <v>5.3588448164353277E-6</v>
      </c>
      <c r="K10" s="2">
        <f t="shared" si="1"/>
        <v>1.8772110016901035E-5</v>
      </c>
    </row>
    <row r="11" spans="1:11" x14ac:dyDescent="0.3">
      <c r="A11">
        <f t="shared" si="3"/>
        <v>4</v>
      </c>
      <c r="B11" s="2">
        <f t="shared" si="0"/>
        <v>2.8394893076424853E-2</v>
      </c>
      <c r="C11" s="2">
        <f t="shared" si="0"/>
        <v>3.2644563813323088E-3</v>
      </c>
      <c r="D11" s="2">
        <f t="shared" si="0"/>
        <v>2.7210817172143716E-4</v>
      </c>
      <c r="E11" s="2">
        <f t="shared" si="0"/>
        <v>1.8981537807651444E-5</v>
      </c>
      <c r="F11" s="2"/>
      <c r="H11" s="2">
        <f t="shared" si="2"/>
        <v>2.7047117167616307E-6</v>
      </c>
      <c r="I11" s="2">
        <f t="shared" si="1"/>
        <v>1.1763061139241802E-5</v>
      </c>
      <c r="J11" s="2">
        <f t="shared" si="1"/>
        <v>7.0560174207687679E-5</v>
      </c>
      <c r="K11" s="2">
        <f t="shared" si="1"/>
        <v>5.057545967708816E-4</v>
      </c>
    </row>
    <row r="12" spans="1:11" x14ac:dyDescent="0.3">
      <c r="A12">
        <f t="shared" si="3"/>
        <v>5</v>
      </c>
      <c r="B12" s="2">
        <f t="shared" si="0"/>
        <v>7.0046087108312253E-3</v>
      </c>
      <c r="C12" s="2">
        <f t="shared" si="0"/>
        <v>3.9966447471895863E-4</v>
      </c>
      <c r="D12" s="2">
        <f t="shared" si="0"/>
        <v>1.6408368389642308E-5</v>
      </c>
      <c r="E12" s="2">
        <f t="shared" si="0"/>
        <v>5.549594495177679E-7</v>
      </c>
      <c r="F12" s="2"/>
      <c r="H12" s="2">
        <f t="shared" si="2"/>
        <v>1.0964209875313118E-5</v>
      </c>
      <c r="I12" s="2">
        <f t="shared" si="1"/>
        <v>9.6080593670484776E-5</v>
      </c>
      <c r="J12" s="2">
        <f t="shared" si="1"/>
        <v>1.1701346254585493E-3</v>
      </c>
      <c r="K12" s="2">
        <f t="shared" si="1"/>
        <v>1.7298561198195509E-2</v>
      </c>
    </row>
    <row r="13" spans="1:11" x14ac:dyDescent="0.3">
      <c r="A13">
        <f t="shared" si="3"/>
        <v>6</v>
      </c>
      <c r="B13" s="2">
        <f t="shared" si="0"/>
        <v>1.4372796660673559E-3</v>
      </c>
      <c r="C13" s="2">
        <f t="shared" si="0"/>
        <v>4.062332284096864E-5</v>
      </c>
      <c r="D13" s="2">
        <f t="shared" si="0"/>
        <v>8.1828639389291677E-7</v>
      </c>
      <c r="E13" s="2">
        <f t="shared" si="0"/>
        <v>1.3309766500828883E-8</v>
      </c>
      <c r="F13" s="2"/>
      <c r="H13" s="2">
        <f t="shared" si="2"/>
        <v>5.3434277136987543E-5</v>
      </c>
      <c r="I13" s="2">
        <f t="shared" si="1"/>
        <v>9.4526979366822217E-4</v>
      </c>
      <c r="J13" s="2">
        <f t="shared" si="1"/>
        <v>2.3463667663662223E-2</v>
      </c>
      <c r="K13" s="2">
        <f t="shared" si="1"/>
        <v>0.72127486229019477</v>
      </c>
    </row>
    <row r="14" spans="1:11" x14ac:dyDescent="0.3">
      <c r="A14">
        <f t="shared" si="3"/>
        <v>7</v>
      </c>
      <c r="B14" s="2">
        <f t="shared" si="0"/>
        <v>2.5231635598106742E-4</v>
      </c>
      <c r="C14" s="2">
        <f t="shared" si="0"/>
        <v>3.5259725552740248E-6</v>
      </c>
      <c r="D14" s="2">
        <f t="shared" si="0"/>
        <v>3.4711272021347784E-8</v>
      </c>
      <c r="E14" s="2">
        <f t="shared" si="0"/>
        <v>2.6926752143666032E-10</v>
      </c>
      <c r="F14" s="2"/>
      <c r="H14" s="2">
        <f t="shared" si="2"/>
        <v>3.0437979219136591E-4</v>
      </c>
      <c r="I14" s="2">
        <f t="shared" si="1"/>
        <v>1.0890612277331155E-2</v>
      </c>
      <c r="J14" s="2">
        <f t="shared" si="1"/>
        <v>0.55313443967688092</v>
      </c>
      <c r="K14" s="2">
        <f t="shared" si="1"/>
        <v>35.652276029354709</v>
      </c>
    </row>
    <row r="15" spans="1:11" x14ac:dyDescent="0.3">
      <c r="A15">
        <f t="shared" si="3"/>
        <v>8</v>
      </c>
      <c r="B15" s="2">
        <f t="shared" si="0"/>
        <v>3.8685622473379028E-5</v>
      </c>
      <c r="C15" s="2">
        <f t="shared" si="0"/>
        <v>2.6678088032140128E-7</v>
      </c>
      <c r="D15" s="2">
        <f t="shared" si="0"/>
        <v>1.2784688152795366E-9</v>
      </c>
      <c r="E15" s="2">
        <f t="shared" si="0"/>
        <v>4.6896853759675482E-12</v>
      </c>
      <c r="F15" s="2"/>
      <c r="H15" s="2">
        <f t="shared" si="2"/>
        <v>1.9852336627864489E-3</v>
      </c>
      <c r="I15" s="2">
        <f t="shared" si="1"/>
        <v>0.14393835103077113</v>
      </c>
      <c r="J15" s="2">
        <f t="shared" si="1"/>
        <v>15.017965061433218</v>
      </c>
      <c r="K15" s="2">
        <f t="shared" si="1"/>
        <v>2047.0456396063423</v>
      </c>
    </row>
    <row r="16" spans="1:11" x14ac:dyDescent="0.3">
      <c r="A16">
        <f t="shared" si="3"/>
        <v>9</v>
      </c>
      <c r="B16" s="2">
        <f t="shared" si="0"/>
        <v>5.262495728032558E-6</v>
      </c>
      <c r="C16" s="2">
        <f t="shared" si="0"/>
        <v>1.7874586565799447E-8</v>
      </c>
      <c r="D16" s="2">
        <f t="shared" si="0"/>
        <v>4.1531487487287527E-11</v>
      </c>
      <c r="E16" s="2">
        <f t="shared" si="0"/>
        <v>7.1412187272214554E-14</v>
      </c>
      <c r="F16" s="2"/>
      <c r="H16" s="2">
        <f t="shared" si="2"/>
        <v>1.4593836074943956E-2</v>
      </c>
      <c r="I16" s="2">
        <f t="shared" si="1"/>
        <v>2.148301436715359</v>
      </c>
      <c r="J16" s="2">
        <f t="shared" si="1"/>
        <v>462.29983951037093</v>
      </c>
      <c r="K16" s="2">
        <f t="shared" si="1"/>
        <v>134430.83550159261</v>
      </c>
    </row>
    <row r="17" spans="1:11" x14ac:dyDescent="0.3">
      <c r="A17">
        <f t="shared" si="3"/>
        <v>10</v>
      </c>
      <c r="B17" s="2">
        <f t="shared" si="0"/>
        <v>6.4308062483508295E-7</v>
      </c>
      <c r="C17" s="2">
        <f t="shared" si="0"/>
        <v>1.0737709263030078E-9</v>
      </c>
      <c r="D17" s="2">
        <f t="shared" si="0"/>
        <v>1.2047615366314645E-12</v>
      </c>
      <c r="E17" s="2">
        <f t="shared" si="0"/>
        <v>9.623747805481558E-16</v>
      </c>
      <c r="F17" s="2"/>
      <c r="H17" s="2">
        <f t="shared" si="2"/>
        <v>0.11942514987089721</v>
      </c>
      <c r="I17" s="2">
        <f t="shared" si="1"/>
        <v>35.761817590099184</v>
      </c>
      <c r="J17" s="2">
        <f t="shared" si="1"/>
        <v>15936.763762963048</v>
      </c>
      <c r="K17" s="2">
        <f t="shared" si="1"/>
        <v>9975323.7450091615</v>
      </c>
    </row>
    <row r="18" spans="1:11" x14ac:dyDescent="0.3">
      <c r="A18">
        <f t="shared" si="3"/>
        <v>11</v>
      </c>
      <c r="B18" s="2">
        <f t="shared" si="0"/>
        <v>7.1307282131823084E-8</v>
      </c>
      <c r="C18" s="2">
        <f t="shared" si="0"/>
        <v>5.8417118849684327E-11</v>
      </c>
      <c r="D18" s="2">
        <f t="shared" si="0"/>
        <v>3.15209167851057E-14</v>
      </c>
      <c r="E18" s="2">
        <f t="shared" si="0"/>
        <v>1.1590426806933417E-17</v>
      </c>
      <c r="F18" s="2"/>
      <c r="H18" s="2">
        <f t="shared" si="2"/>
        <v>1.0770288490034263</v>
      </c>
      <c r="I18" s="2">
        <f t="shared" si="1"/>
        <v>657.34155939475102</v>
      </c>
      <c r="J18" s="2">
        <f t="shared" si="1"/>
        <v>609119.33910096192</v>
      </c>
      <c r="K18" s="2">
        <f t="shared" si="1"/>
        <v>828269757.43958473</v>
      </c>
    </row>
    <row r="19" spans="1:11" x14ac:dyDescent="0.3">
      <c r="A19">
        <f t="shared" si="3"/>
        <v>12</v>
      </c>
      <c r="B19" s="2">
        <f t="shared" si="0"/>
        <v>7.234353617740688E-9</v>
      </c>
      <c r="C19" s="2">
        <f t="shared" si="0"/>
        <v>2.9021461650765451E-12</v>
      </c>
      <c r="D19" s="2">
        <f t="shared" si="0"/>
        <v>7.4997622174755637E-16</v>
      </c>
      <c r="E19" s="2">
        <f t="shared" si="0"/>
        <v>1.2575142789631928E-19</v>
      </c>
      <c r="F19" s="2"/>
      <c r="H19" s="2">
        <f t="shared" si="2"/>
        <v>10.616014098573315</v>
      </c>
      <c r="I19" s="2">
        <f t="shared" si="1"/>
        <v>13231.587182648738</v>
      </c>
      <c r="J19" s="2">
        <f t="shared" si="1"/>
        <v>25600811.656749785</v>
      </c>
      <c r="K19" s="2">
        <f t="shared" si="1"/>
        <v>76341081454.081772</v>
      </c>
    </row>
    <row r="20" spans="1:11" x14ac:dyDescent="0.3">
      <c r="A20">
        <f t="shared" si="3"/>
        <v>13</v>
      </c>
      <c r="B20" s="2">
        <f t="shared" si="0"/>
        <v>6.7621982679229598E-10</v>
      </c>
      <c r="C20" s="2">
        <f t="shared" si="0"/>
        <v>1.3257729814488355E-13</v>
      </c>
      <c r="D20" s="2">
        <f t="shared" si="0"/>
        <v>1.6339761522855004E-17</v>
      </c>
      <c r="E20" s="2">
        <f t="shared" si="0"/>
        <v>1.2373070474305368E-21</v>
      </c>
      <c r="F20" s="2"/>
      <c r="H20" s="2">
        <f t="shared" si="2"/>
        <v>113.57253507976405</v>
      </c>
      <c r="I20" s="2">
        <f t="shared" si="1"/>
        <v>289642.34855680639</v>
      </c>
      <c r="J20" s="2">
        <f t="shared" si="1"/>
        <v>1175047749.2063932</v>
      </c>
      <c r="K20" s="2">
        <f t="shared" si="1"/>
        <v>7758785517253.7119</v>
      </c>
    </row>
    <row r="21" spans="1:11" x14ac:dyDescent="0.3">
      <c r="A21">
        <f t="shared" si="3"/>
        <v>14</v>
      </c>
      <c r="B21" s="2">
        <f t="shared" si="0"/>
        <v>5.8583359411925579E-11</v>
      </c>
      <c r="C21" s="2">
        <f t="shared" si="0"/>
        <v>5.6022279926117803E-15</v>
      </c>
      <c r="D21" s="2">
        <f t="shared" si="0"/>
        <v>3.2790095102144943E-19</v>
      </c>
      <c r="E21" s="2">
        <f t="shared" si="0"/>
        <v>1.1102787483605952E-23</v>
      </c>
      <c r="F21" s="2"/>
      <c r="H21" s="2">
        <f t="shared" si="2"/>
        <v>1310.9524747460307</v>
      </c>
      <c r="I21" s="2">
        <f t="shared" si="1"/>
        <v>6854415.7879047282</v>
      </c>
      <c r="J21" s="2">
        <f t="shared" si="1"/>
        <v>58554267501.176125</v>
      </c>
      <c r="K21" s="2">
        <f t="shared" si="1"/>
        <v>864647730506872.88</v>
      </c>
    </row>
    <row r="22" spans="1:11" x14ac:dyDescent="0.3">
      <c r="A22">
        <f t="shared" si="3"/>
        <v>15</v>
      </c>
      <c r="B22" s="2">
        <f t="shared" si="0"/>
        <v>4.728014171362803E-12</v>
      </c>
      <c r="C22" s="2">
        <f t="shared" si="0"/>
        <v>2.2009446092663105E-16</v>
      </c>
      <c r="D22" s="2">
        <f t="shared" si="0"/>
        <v>6.0915965864393694E-21</v>
      </c>
      <c r="E22" s="2">
        <f t="shared" si="0"/>
        <v>9.1296560162954635E-26</v>
      </c>
      <c r="F22" s="2"/>
      <c r="H22" s="2">
        <f t="shared" si="2"/>
        <v>16243.606134933214</v>
      </c>
      <c r="I22" s="2">
        <f t="shared" si="1"/>
        <v>174470542.50402388</v>
      </c>
      <c r="J22" s="2">
        <f t="shared" si="1"/>
        <v>3151883045364.7441</v>
      </c>
      <c r="K22" s="2">
        <f t="shared" si="1"/>
        <v>1.0515182590521509E+17</v>
      </c>
    </row>
    <row r="23" spans="1:11" x14ac:dyDescent="0.3">
      <c r="A23">
        <f t="shared" si="3"/>
        <v>16</v>
      </c>
      <c r="B23" s="2">
        <f t="shared" si="0"/>
        <v>3.5705436419103073E-13</v>
      </c>
      <c r="C23" s="2">
        <f t="shared" si="0"/>
        <v>8.0749927357459589E-18</v>
      </c>
      <c r="D23" s="2">
        <f t="shared" si="0"/>
        <v>1.0522438813019882E-22</v>
      </c>
      <c r="E23" s="2">
        <f t="shared" si="0"/>
        <v>6.9076478358170712E-28</v>
      </c>
      <c r="F23" s="2"/>
      <c r="H23" s="2">
        <f t="shared" si="2"/>
        <v>215093.29587387585</v>
      </c>
      <c r="I23" s="2">
        <f t="shared" si="1"/>
        <v>4755422234.6247911</v>
      </c>
      <c r="J23" s="2">
        <f t="shared" si="1"/>
        <v>182467205000450.91</v>
      </c>
      <c r="K23" s="2">
        <f t="shared" si="1"/>
        <v>1.3897639584668353E+19</v>
      </c>
    </row>
    <row r="25" spans="1:11" ht="28.8" x14ac:dyDescent="0.3">
      <c r="A25" s="6" t="s">
        <v>16</v>
      </c>
      <c r="B25">
        <f>$B$2/$B$1/VALUE(RIGHT(B$7,1))</f>
        <v>2.5600000000000001E-8</v>
      </c>
      <c r="C25">
        <f>$B$2/$B$1/VALUE(RIGHT(C$7,1))</f>
        <v>1.28E-8</v>
      </c>
      <c r="D25">
        <f>$B$2/$B$1/VALUE(RIGHT(D$7,1))</f>
        <v>6.4000000000000002E-9</v>
      </c>
      <c r="E25">
        <f>$B$2/$B$1/VALUE(RIGHT(E$7,1))</f>
        <v>3.2000000000000001E-9</v>
      </c>
    </row>
    <row r="26" spans="1:11" x14ac:dyDescent="0.3">
      <c r="H26" s="4" t="s">
        <v>12</v>
      </c>
      <c r="I26" s="4"/>
    </row>
    <row r="27" spans="1:11" x14ac:dyDescent="0.3">
      <c r="H27" s="5" t="s">
        <v>13</v>
      </c>
      <c r="I27" s="5"/>
    </row>
    <row r="28" spans="1:11" x14ac:dyDescent="0.3">
      <c r="H28" s="3" t="s">
        <v>14</v>
      </c>
      <c r="I28" s="3"/>
    </row>
  </sheetData>
  <conditionalFormatting sqref="H8:K23">
    <cfRule type="cellIs" dxfId="5" priority="1" operator="greaterThan">
      <formula>31536000</formula>
    </cfRule>
    <cfRule type="cellIs" dxfId="4" priority="2" operator="greaterThan">
      <formula>86400</formula>
    </cfRule>
    <cfRule type="cellIs" dxfId="3" priority="3" operator="greaterThan">
      <formula>60</formula>
    </cfRule>
  </conditionalFormatting>
  <pageMargins left="0.7" right="0.7" top="0.75" bottom="0.75" header="0.3" footer="0.3"/>
  <headerFooter>
    <oddFooter>&amp;L_x000D_&amp;1#&amp;"Aptos"&amp;1&amp;K000000 -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54381-FB89-4C9A-9A84-996A81F2E604}">
  <dimension ref="A1:K28"/>
  <sheetViews>
    <sheetView workbookViewId="0">
      <selection activeCell="H8" sqref="H8"/>
    </sheetView>
  </sheetViews>
  <sheetFormatPr defaultRowHeight="14.4" x14ac:dyDescent="0.3"/>
  <cols>
    <col min="1" max="1" width="18.5546875" bestFit="1" customWidth="1"/>
    <col min="2" max="2" width="10" bestFit="1" customWidth="1"/>
    <col min="8" max="8" width="9.109375" customWidth="1"/>
  </cols>
  <sheetData>
    <row r="1" spans="1:11" x14ac:dyDescent="0.3">
      <c r="A1" t="s">
        <v>9</v>
      </c>
      <c r="B1">
        <f>200*10^9*17/16</f>
        <v>212500000000</v>
      </c>
      <c r="C1" t="s">
        <v>15</v>
      </c>
    </row>
    <row r="2" spans="1:11" x14ac:dyDescent="0.3">
      <c r="A2" t="s">
        <v>0</v>
      </c>
      <c r="B2">
        <v>5440</v>
      </c>
    </row>
    <row r="3" spans="1:11" x14ac:dyDescent="0.3">
      <c r="A3" t="s">
        <v>4</v>
      </c>
      <c r="B3" s="7">
        <f>0.0002921-0.000016</f>
        <v>2.7609999999999999E-4</v>
      </c>
      <c r="C3" t="s">
        <v>19</v>
      </c>
    </row>
    <row r="4" spans="1:11" x14ac:dyDescent="0.3">
      <c r="A4" t="s">
        <v>5</v>
      </c>
      <c r="B4" s="1">
        <f>1-(1-2*B3)^5</f>
        <v>2.7579524349300444E-3</v>
      </c>
    </row>
    <row r="6" spans="1:11" x14ac:dyDescent="0.3">
      <c r="A6" t="s">
        <v>1</v>
      </c>
      <c r="B6" t="s">
        <v>3</v>
      </c>
      <c r="H6" t="s">
        <v>11</v>
      </c>
    </row>
    <row r="7" spans="1:11" x14ac:dyDescent="0.3">
      <c r="A7" t="s">
        <v>2</v>
      </c>
      <c r="B7" t="s">
        <v>6</v>
      </c>
      <c r="C7" t="s">
        <v>7</v>
      </c>
      <c r="D7" t="s">
        <v>8</v>
      </c>
      <c r="E7" t="s">
        <v>10</v>
      </c>
      <c r="H7" t="s">
        <v>6</v>
      </c>
      <c r="I7" t="s">
        <v>7</v>
      </c>
      <c r="J7" t="s">
        <v>8</v>
      </c>
      <c r="K7" t="s">
        <v>10</v>
      </c>
    </row>
    <row r="8" spans="1:11" x14ac:dyDescent="0.3">
      <c r="A8">
        <v>1</v>
      </c>
      <c r="B8" s="2">
        <f t="shared" ref="B8:E23" si="0">_xlfn.BINOM.DIST($A8,544/VALUE(RIGHT(B$7,1)),$B$4,FALSE)</f>
        <v>0.33488952186063703</v>
      </c>
      <c r="C8" s="2">
        <f t="shared" si="0"/>
        <v>0.3549059896927636</v>
      </c>
      <c r="D8" s="2">
        <f t="shared" si="0"/>
        <v>0.25834747179214512</v>
      </c>
      <c r="E8" s="2">
        <f t="shared" si="0"/>
        <v>0.15585999626621233</v>
      </c>
      <c r="H8" s="2">
        <f>B$25/(B8/3)</f>
        <v>2.2932936083906508E-7</v>
      </c>
      <c r="I8" s="2">
        <f t="shared" ref="I8:K23" si="1">C$25/(C8/3)</f>
        <v>1.0819766674899531E-7</v>
      </c>
      <c r="J8" s="2">
        <f t="shared" si="1"/>
        <v>7.4318513228755209E-8</v>
      </c>
      <c r="K8" s="2">
        <f t="shared" si="1"/>
        <v>6.1593739445514854E-8</v>
      </c>
    </row>
    <row r="9" spans="1:11" x14ac:dyDescent="0.3">
      <c r="A9">
        <f>A8+1</f>
        <v>2</v>
      </c>
      <c r="B9" s="2">
        <f t="shared" si="0"/>
        <v>0.25145344119577717</v>
      </c>
      <c r="C9" s="2">
        <f t="shared" si="0"/>
        <v>0.13299607194968796</v>
      </c>
      <c r="D9" s="2">
        <f t="shared" si="0"/>
        <v>4.8227436601088261E-2</v>
      </c>
      <c r="E9" s="2">
        <f t="shared" si="0"/>
        <v>1.4439948975491917E-2</v>
      </c>
      <c r="H9" s="2">
        <f t="shared" ref="H9:H23" si="2">B$25/(B9/3)</f>
        <v>3.0542433475867565E-7</v>
      </c>
      <c r="I9" s="2">
        <f t="shared" si="1"/>
        <v>2.8873033193436427E-7</v>
      </c>
      <c r="J9" s="2">
        <f t="shared" si="1"/>
        <v>3.9811363309255276E-7</v>
      </c>
      <c r="K9" s="2">
        <f t="shared" si="1"/>
        <v>6.6482229378327577E-7</v>
      </c>
    </row>
    <row r="10" spans="1:11" x14ac:dyDescent="0.3">
      <c r="A10">
        <f t="shared" ref="A10:A23" si="3">A9+1</f>
        <v>3</v>
      </c>
      <c r="B10" s="2">
        <f t="shared" si="0"/>
        <v>0.1256382288211805</v>
      </c>
      <c r="C10" s="2">
        <f t="shared" si="0"/>
        <v>3.310301217531203E-2</v>
      </c>
      <c r="D10" s="2">
        <f t="shared" si="0"/>
        <v>5.9574981001882955E-3</v>
      </c>
      <c r="E10" s="2">
        <f t="shared" si="0"/>
        <v>8.7856627762353701E-4</v>
      </c>
      <c r="H10" s="2">
        <f t="shared" si="2"/>
        <v>6.1127891343731531E-7</v>
      </c>
      <c r="I10" s="2">
        <f t="shared" si="1"/>
        <v>1.1600152818914293E-6</v>
      </c>
      <c r="J10" s="2">
        <f t="shared" si="1"/>
        <v>3.2228293953451967E-6</v>
      </c>
      <c r="K10" s="2">
        <f t="shared" si="1"/>
        <v>1.0926893331220678E-5</v>
      </c>
    </row>
    <row r="11" spans="1:11" x14ac:dyDescent="0.3">
      <c r="A11">
        <f t="shared" si="3"/>
        <v>4</v>
      </c>
      <c r="B11" s="2">
        <f t="shared" si="0"/>
        <v>4.6994309112204084E-2</v>
      </c>
      <c r="C11" s="2">
        <f t="shared" si="0"/>
        <v>6.1566716540095382E-3</v>
      </c>
      <c r="D11" s="2">
        <f t="shared" si="0"/>
        <v>5.4782487997920857E-4</v>
      </c>
      <c r="E11" s="2">
        <f t="shared" si="0"/>
        <v>3.9483358299223646E-5</v>
      </c>
      <c r="H11" s="2">
        <f t="shared" si="2"/>
        <v>1.6342404314665326E-6</v>
      </c>
      <c r="I11" s="2">
        <f t="shared" si="1"/>
        <v>6.2371362577037807E-6</v>
      </c>
      <c r="J11" s="2">
        <f t="shared" si="1"/>
        <v>3.5047696265143507E-5</v>
      </c>
      <c r="K11" s="2">
        <f t="shared" si="1"/>
        <v>2.4314041189826458E-4</v>
      </c>
    </row>
    <row r="12" spans="1:11" x14ac:dyDescent="0.3">
      <c r="A12">
        <f t="shared" si="3"/>
        <v>5</v>
      </c>
      <c r="B12" s="2">
        <f t="shared" si="0"/>
        <v>1.4036383155437855E-2</v>
      </c>
      <c r="C12" s="2">
        <f t="shared" si="0"/>
        <v>9.1263468931086983E-4</v>
      </c>
      <c r="D12" s="2">
        <f t="shared" si="0"/>
        <v>3.9997409941803292E-5</v>
      </c>
      <c r="E12" s="2">
        <f t="shared" si="0"/>
        <v>1.3976880263507023E-6</v>
      </c>
      <c r="H12" s="2">
        <f t="shared" si="2"/>
        <v>5.4714949819709652E-6</v>
      </c>
      <c r="I12" s="2">
        <f t="shared" si="1"/>
        <v>4.2075981167224568E-5</v>
      </c>
      <c r="J12" s="2">
        <f t="shared" si="1"/>
        <v>4.8003108271101128E-4</v>
      </c>
      <c r="K12" s="2">
        <f t="shared" si="1"/>
        <v>6.8684855411297674E-3</v>
      </c>
    </row>
    <row r="13" spans="1:11" x14ac:dyDescent="0.3">
      <c r="A13">
        <f t="shared" si="3"/>
        <v>6</v>
      </c>
      <c r="B13" s="2">
        <f t="shared" si="0"/>
        <v>3.4872165703513898E-3</v>
      </c>
      <c r="C13" s="2">
        <f t="shared" si="0"/>
        <v>1.1231639961740862E-4</v>
      </c>
      <c r="D13" s="2">
        <f t="shared" si="0"/>
        <v>2.4151166087861479E-6</v>
      </c>
      <c r="E13" s="2">
        <f t="shared" si="0"/>
        <v>4.0586886204873104E-8</v>
      </c>
      <c r="H13" s="2">
        <f t="shared" si="2"/>
        <v>2.2023295212852593E-5</v>
      </c>
      <c r="I13" s="2">
        <f t="shared" si="1"/>
        <v>3.4189130109943579E-4</v>
      </c>
      <c r="J13" s="2">
        <f t="shared" si="1"/>
        <v>7.9499266951130933E-3</v>
      </c>
      <c r="K13" s="2">
        <f t="shared" si="1"/>
        <v>0.23652960100317741</v>
      </c>
    </row>
    <row r="14" spans="1:11" x14ac:dyDescent="0.3">
      <c r="A14">
        <f t="shared" si="3"/>
        <v>7</v>
      </c>
      <c r="B14" s="2">
        <f t="shared" si="0"/>
        <v>7.4122378251510117E-4</v>
      </c>
      <c r="C14" s="2">
        <f t="shared" si="0"/>
        <v>1.1803558589835166E-5</v>
      </c>
      <c r="D14" s="2">
        <f t="shared" si="0"/>
        <v>1.2404224190873897E-7</v>
      </c>
      <c r="E14" s="2">
        <f t="shared" si="0"/>
        <v>9.9418126197040978E-10</v>
      </c>
      <c r="H14" s="2">
        <f t="shared" si="2"/>
        <v>1.0361243366936264E-4</v>
      </c>
      <c r="I14" s="2">
        <f t="shared" si="1"/>
        <v>3.2532561860682263E-3</v>
      </c>
      <c r="J14" s="2">
        <f t="shared" si="1"/>
        <v>0.15478598019959949</v>
      </c>
      <c r="K14" s="2">
        <f t="shared" si="1"/>
        <v>9.6561868214789683</v>
      </c>
    </row>
    <row r="15" spans="1:11" x14ac:dyDescent="0.3">
      <c r="A15">
        <f t="shared" si="3"/>
        <v>8</v>
      </c>
      <c r="B15" s="2">
        <f t="shared" si="0"/>
        <v>1.3760044367028921E-4</v>
      </c>
      <c r="C15" s="2">
        <f t="shared" si="0"/>
        <v>1.0813219953455009E-6</v>
      </c>
      <c r="D15" s="2">
        <f t="shared" si="0"/>
        <v>5.5316605317231984E-9</v>
      </c>
      <c r="E15" s="2">
        <f t="shared" si="0"/>
        <v>2.0964842860038881E-11</v>
      </c>
      <c r="H15" s="2">
        <f t="shared" si="2"/>
        <v>5.5813773525341273E-4</v>
      </c>
      <c r="I15" s="2">
        <f t="shared" si="1"/>
        <v>3.5512086284465658E-2</v>
      </c>
      <c r="J15" s="2">
        <f t="shared" si="1"/>
        <v>3.4709288268669121</v>
      </c>
      <c r="K15" s="2">
        <f t="shared" si="1"/>
        <v>457.90946605655586</v>
      </c>
    </row>
    <row r="16" spans="1:11" x14ac:dyDescent="0.3">
      <c r="A16">
        <f t="shared" si="3"/>
        <v>9</v>
      </c>
      <c r="B16" s="2">
        <f t="shared" si="0"/>
        <v>2.2663569108496955E-5</v>
      </c>
      <c r="C16" s="2">
        <f t="shared" si="0"/>
        <v>8.7720812308091176E-8</v>
      </c>
      <c r="D16" s="2">
        <f t="shared" si="0"/>
        <v>2.1757508941229811E-10</v>
      </c>
      <c r="E16" s="2">
        <f t="shared" si="0"/>
        <v>3.8653296896808025E-13</v>
      </c>
      <c r="H16" s="2">
        <f t="shared" si="2"/>
        <v>3.3886983833983321E-3</v>
      </c>
      <c r="I16" s="2">
        <f t="shared" si="1"/>
        <v>0.43775244425612858</v>
      </c>
      <c r="J16" s="2">
        <f t="shared" si="1"/>
        <v>88.24539634505949</v>
      </c>
      <c r="K16" s="2">
        <f t="shared" si="1"/>
        <v>24836.173808482465</v>
      </c>
    </row>
    <row r="17" spans="1:11" x14ac:dyDescent="0.3">
      <c r="A17">
        <f t="shared" si="3"/>
        <v>10</v>
      </c>
      <c r="B17" s="2">
        <f t="shared" si="0"/>
        <v>3.3532680938781486E-6</v>
      </c>
      <c r="C17" s="2">
        <f t="shared" si="0"/>
        <v>6.3803511788167195E-9</v>
      </c>
      <c r="D17" s="2">
        <f t="shared" si="0"/>
        <v>7.6418600814536154E-12</v>
      </c>
      <c r="E17" s="2">
        <f t="shared" si="0"/>
        <v>6.30702778602256E-15</v>
      </c>
      <c r="H17" s="2">
        <f t="shared" si="2"/>
        <v>2.2903030073917727E-2</v>
      </c>
      <c r="I17" s="2">
        <f t="shared" si="1"/>
        <v>6.0184774981494904</v>
      </c>
      <c r="J17" s="2">
        <f t="shared" si="1"/>
        <v>2512.477302037677</v>
      </c>
      <c r="K17" s="2">
        <f t="shared" si="1"/>
        <v>1522111.5754833398</v>
      </c>
    </row>
    <row r="18" spans="1:11" x14ac:dyDescent="0.3">
      <c r="A18">
        <f t="shared" si="3"/>
        <v>11</v>
      </c>
      <c r="B18" s="2">
        <f t="shared" si="0"/>
        <v>4.5019745817549277E-7</v>
      </c>
      <c r="C18" s="2">
        <f t="shared" si="0"/>
        <v>4.2028063474207868E-10</v>
      </c>
      <c r="D18" s="2">
        <f t="shared" si="0"/>
        <v>2.4208235288723511E-13</v>
      </c>
      <c r="E18" s="2">
        <f t="shared" si="0"/>
        <v>9.197001192730566E-17</v>
      </c>
      <c r="H18" s="2">
        <f t="shared" si="2"/>
        <v>0.17059181167136303</v>
      </c>
      <c r="I18" s="2">
        <f t="shared" si="1"/>
        <v>91.367521664579272</v>
      </c>
      <c r="J18" s="2">
        <f t="shared" si="1"/>
        <v>79311.853057474174</v>
      </c>
      <c r="K18" s="2">
        <f t="shared" si="1"/>
        <v>104381850.11423038</v>
      </c>
    </row>
    <row r="19" spans="1:11" x14ac:dyDescent="0.3">
      <c r="A19">
        <f t="shared" si="3"/>
        <v>12</v>
      </c>
      <c r="B19" s="2">
        <f t="shared" si="0"/>
        <v>5.5301281035550615E-8</v>
      </c>
      <c r="C19" s="2">
        <f t="shared" si="0"/>
        <v>2.5280451782262751E-11</v>
      </c>
      <c r="D19" s="2">
        <f t="shared" si="0"/>
        <v>6.9739381083259601E-15</v>
      </c>
      <c r="E19" s="2">
        <f t="shared" si="0"/>
        <v>1.208164422103155E-18</v>
      </c>
      <c r="H19" s="2">
        <f t="shared" si="2"/>
        <v>1.3887562559469258</v>
      </c>
      <c r="I19" s="2">
        <f t="shared" si="1"/>
        <v>1518.9601962312308</v>
      </c>
      <c r="J19" s="2">
        <f t="shared" si="1"/>
        <v>2753107.3120763348</v>
      </c>
      <c r="K19" s="2">
        <f t="shared" si="1"/>
        <v>7945938337.8368826</v>
      </c>
    </row>
    <row r="20" spans="1:11" x14ac:dyDescent="0.3">
      <c r="A20">
        <f t="shared" si="3"/>
        <v>13</v>
      </c>
      <c r="B20" s="2">
        <f t="shared" si="0"/>
        <v>6.2587796496011725E-9</v>
      </c>
      <c r="C20" s="2">
        <f t="shared" si="0"/>
        <v>1.3983021217218362E-12</v>
      </c>
      <c r="D20" s="2">
        <f t="shared" si="0"/>
        <v>1.8396813758660016E-16</v>
      </c>
      <c r="E20" s="2">
        <f t="shared" si="0"/>
        <v>1.4393184992301692E-20</v>
      </c>
      <c r="H20" s="2">
        <f t="shared" si="2"/>
        <v>12.270762720476014</v>
      </c>
      <c r="I20" s="2">
        <f t="shared" si="1"/>
        <v>27461.876373837684</v>
      </c>
      <c r="J20" s="2">
        <f t="shared" si="1"/>
        <v>104365898.63808289</v>
      </c>
      <c r="K20" s="2">
        <f t="shared" si="1"/>
        <v>666982325672.50647</v>
      </c>
    </row>
    <row r="21" spans="1:11" x14ac:dyDescent="0.3">
      <c r="A21">
        <f t="shared" si="3"/>
        <v>14</v>
      </c>
      <c r="B21" s="2">
        <f t="shared" si="0"/>
        <v>6.5651149898415955E-10</v>
      </c>
      <c r="C21" s="2">
        <f t="shared" si="0"/>
        <v>7.1541647175382122E-14</v>
      </c>
      <c r="D21" s="2">
        <f t="shared" si="0"/>
        <v>4.4699830635169985E-18</v>
      </c>
      <c r="E21" s="2">
        <f t="shared" si="0"/>
        <v>1.563787550092516E-22</v>
      </c>
      <c r="H21" s="2">
        <f t="shared" si="2"/>
        <v>116.98195708503965</v>
      </c>
      <c r="I21" s="2">
        <f t="shared" si="1"/>
        <v>536750.29183859285</v>
      </c>
      <c r="J21" s="2">
        <f t="shared" si="1"/>
        <v>4295318288.050374</v>
      </c>
      <c r="K21" s="2">
        <f t="shared" si="1"/>
        <v>61389413155463.797</v>
      </c>
    </row>
    <row r="22" spans="1:11" x14ac:dyDescent="0.3">
      <c r="A22">
        <f t="shared" si="3"/>
        <v>15</v>
      </c>
      <c r="B22" s="2">
        <f t="shared" si="0"/>
        <v>6.4152433908434805E-11</v>
      </c>
      <c r="C22" s="2">
        <f t="shared" si="0"/>
        <v>3.4030910757702241E-15</v>
      </c>
      <c r="D22" s="2">
        <f t="shared" si="0"/>
        <v>1.0054503724649291E-19</v>
      </c>
      <c r="E22" s="2">
        <f t="shared" si="0"/>
        <v>1.5569205180705467E-24</v>
      </c>
      <c r="H22" s="2">
        <f t="shared" si="2"/>
        <v>1197.1486554916553</v>
      </c>
      <c r="I22" s="2">
        <f t="shared" si="1"/>
        <v>11283859.040213581</v>
      </c>
      <c r="J22" s="2">
        <f t="shared" si="1"/>
        <v>190959201227.70367</v>
      </c>
      <c r="K22" s="2">
        <f t="shared" si="1"/>
        <v>6166018039184842</v>
      </c>
    </row>
    <row r="23" spans="1:11" x14ac:dyDescent="0.3">
      <c r="A23">
        <f t="shared" si="3"/>
        <v>16</v>
      </c>
      <c r="B23" s="2">
        <f t="shared" si="0"/>
        <v>5.8659048948163033E-12</v>
      </c>
      <c r="C23" s="2">
        <f t="shared" si="0"/>
        <v>1.5117253747459026E-16</v>
      </c>
      <c r="D23" s="2">
        <f t="shared" si="0"/>
        <v>2.1028689917552724E-21</v>
      </c>
      <c r="E23" s="2">
        <f t="shared" si="0"/>
        <v>1.426292239227069E-26</v>
      </c>
      <c r="H23" s="2">
        <f t="shared" si="2"/>
        <v>13092.609133139564</v>
      </c>
      <c r="I23" s="2">
        <f t="shared" si="1"/>
        <v>254014390.71864784</v>
      </c>
      <c r="J23" s="2">
        <f t="shared" si="1"/>
        <v>9130383335946.0449</v>
      </c>
      <c r="K23" s="2">
        <f t="shared" si="1"/>
        <v>6.7307384391310976E+17</v>
      </c>
    </row>
    <row r="25" spans="1:11" ht="28.8" x14ac:dyDescent="0.3">
      <c r="A25" s="6" t="s">
        <v>16</v>
      </c>
      <c r="B25">
        <f>$B$2/$B$1/VALUE(RIGHT(B$7,1))</f>
        <v>2.5600000000000001E-8</v>
      </c>
      <c r="C25">
        <f>$B$2/$B$1/VALUE(RIGHT(C$7,1))</f>
        <v>1.28E-8</v>
      </c>
      <c r="D25">
        <f>$B$2/$B$1/VALUE(RIGHT(D$7,1))</f>
        <v>6.4000000000000002E-9</v>
      </c>
      <c r="E25">
        <f>$B$2/$B$1/VALUE(RIGHT(E$7,1))</f>
        <v>3.2000000000000001E-9</v>
      </c>
    </row>
    <row r="26" spans="1:11" x14ac:dyDescent="0.3">
      <c r="H26" s="4" t="s">
        <v>12</v>
      </c>
      <c r="I26" s="4"/>
    </row>
    <row r="27" spans="1:11" x14ac:dyDescent="0.3">
      <c r="H27" s="5" t="s">
        <v>13</v>
      </c>
      <c r="I27" s="5"/>
    </row>
    <row r="28" spans="1:11" x14ac:dyDescent="0.3">
      <c r="H28" s="3" t="s">
        <v>14</v>
      </c>
      <c r="I28" s="3"/>
    </row>
  </sheetData>
  <conditionalFormatting sqref="H8:K23">
    <cfRule type="cellIs" dxfId="2" priority="1" operator="greaterThan">
      <formula>31536000</formula>
    </cfRule>
    <cfRule type="cellIs" dxfId="1" priority="2" operator="greaterThan">
      <formula>86400</formula>
    </cfRule>
    <cfRule type="cellIs" dxfId="0" priority="3" operator="greaterThan">
      <formula>60</formula>
    </cfRule>
  </conditionalFormatting>
  <pageMargins left="0.7" right="0.7" top="0.75" bottom="0.75" header="0.3" footer="0.3"/>
  <headerFooter>
    <oddFooter>&amp;L_x000D_&amp;1#&amp;"Aptos"&amp;1&amp;K000000 -</oddFooter>
  </headerFooter>
  <drawing r:id="rId1"/>
</worksheet>
</file>

<file path=docMetadata/LabelInfo.xml><?xml version="1.0" encoding="utf-8"?>
<clbl:labelList xmlns:clbl="http://schemas.microsoft.com/office/2020/mipLabelMetadata">
  <clbl:label id="{a189e4fd-a2fa-47bf-9b21-17f706ee2968}" enabled="1" method="Privileged" siteId="{5ae1af62-9505-4097-a69a-c1553ef7840e}" removed="0"/>
  <clbl:label id="{c33c9f88-1eb7-4099-9700-16013fd9e8aa}" enabled="0" method="" siteId="{c33c9f88-1eb7-4099-9700-16013fd9e8a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Title Page</vt:lpstr>
      <vt:lpstr>Annex 176C</vt:lpstr>
      <vt:lpstr>Annex 176D</vt:lpstr>
      <vt:lpstr>Clauses 180-183, 185</vt:lpstr>
      <vt:lpstr>Clauses 178-179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Hmax calculations (in support of comments 85, 94, 105, and 106)</dc:title>
  <dc:subject>IEEE P802.3dj 200 Gb/s, 400 Gb/s, 800 Gb/s, and 1.6 Tb/s Ethernet Task Force</dc:subject>
  <dc:creator>Adee Ran</dc:creator>
  <cp:lastModifiedBy>Kent Lusted</cp:lastModifiedBy>
  <dcterms:created xsi:type="dcterms:W3CDTF">2026-03-21T15:33:02Z</dcterms:created>
  <dcterms:modified xsi:type="dcterms:W3CDTF">2026-04-20T19:07:24Z</dcterms:modified>
</cp:coreProperties>
</file>